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32.xml" ContentType="application/vnd.openxmlformats-officedocument.spreadsheetml.worksheet+xml"/>
  <Override PartName="/xl/worksheets/sheet11.xml" ContentType="application/vnd.openxmlformats-officedocument.spreadsheetml.workshee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worksheets/sheet34.xml" ContentType="application/vnd.openxmlformats-officedocument.spreadsheetml.worksheet+xml"/>
  <Override PartName="/xl/worksheets/sheet13.xml" ContentType="application/vnd.openxmlformats-officedocument.spreadsheetml.worksheet+xml"/>
  <Override PartName="/xl/worksheets/sheet3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worksheets/_rels/sheet8.xml.rels" ContentType="application/vnd.openxmlformats-package.relationships+xml"/>
  <Override PartName="/xl/worksheets/_rels/sheet9.xml.rels" ContentType="application/vnd.openxmlformats-package.relationships+xml"/>
  <Override PartName="/xl/worksheets/_rels/sheet32.xml.rels" ContentType="application/vnd.openxmlformats-package.relationships+xml"/>
  <Override PartName="/xl/worksheets/_rels/sheet10.xml.rels" ContentType="application/vnd.openxmlformats-package.relationships+xml"/>
  <Override PartName="/xl/worksheets/_rels/sheet11.xml.rels" ContentType="application/vnd.openxmlformats-package.relationships+xml"/>
  <Override PartName="/xl/worksheets/_rels/sheet34.xml.rels" ContentType="application/vnd.openxmlformats-package.relationships+xml"/>
  <Override PartName="/xl/worksheets/_rels/sheet12.xml.rels" ContentType="application/vnd.openxmlformats-package.relationships+xml"/>
  <Override PartName="/xl/worksheets/_rels/sheet13.xml.rels" ContentType="application/vnd.openxmlformats-package.relationships+xml"/>
  <Override PartName="/xl/worksheets/_rels/sheet14.xml.rels" ContentType="application/vnd.openxmlformats-package.relationships+xml"/>
  <Override PartName="/xl/worksheets/_rels/sheet15.xml.rels" ContentType="application/vnd.openxmlformats-package.relationships+xml"/>
  <Override PartName="/xl/worksheets/_rels/sheet16.xml.rels" ContentType="application/vnd.openxmlformats-package.relationships+xml"/>
  <Override PartName="/xl/worksheets/_rels/sheet17.xml.rels" ContentType="application/vnd.openxmlformats-package.relationships+xml"/>
  <Override PartName="/xl/worksheets/_rels/sheet18.xml.rels" ContentType="application/vnd.openxmlformats-package.relationships+xml"/>
  <Override PartName="/xl/worksheets/_rels/sheet19.xml.rels" ContentType="application/vnd.openxmlformats-package.relationships+xml"/>
  <Override PartName="/xl/worksheets/_rels/sheet20.xml.rels" ContentType="application/vnd.openxmlformats-package.relationships+xml"/>
  <Override PartName="/xl/worksheets/_rels/sheet21.xml.rels" ContentType="application/vnd.openxmlformats-package.relationships+xml"/>
  <Override PartName="/xl/worksheets/_rels/sheet22.xml.rels" ContentType="application/vnd.openxmlformats-package.relationships+xml"/>
  <Override PartName="/xl/worksheets/_rels/sheet23.xml.rels" ContentType="application/vnd.openxmlformats-package.relationships+xml"/>
  <Override PartName="/xl/worksheets/_rels/sheet24.xml.rels" ContentType="application/vnd.openxmlformats-package.relationships+xml"/>
  <Override PartName="/xl/worksheets/_rels/sheet25.xml.rels" ContentType="application/vnd.openxmlformats-package.relationships+xml"/>
  <Override PartName="/xl/worksheets/_rels/sheet26.xml.rels" ContentType="application/vnd.openxmlformats-package.relationships+xml"/>
  <Override PartName="/xl/worksheets/_rels/sheet27.xml.rels" ContentType="application/vnd.openxmlformats-package.relationships+xml"/>
  <Override PartName="/xl/worksheets/_rels/sheet28.xml.rels" ContentType="application/vnd.openxmlformats-package.relationships+xml"/>
  <Override PartName="/xl/worksheets/_rels/sheet29.xml.rels" ContentType="application/vnd.openxmlformats-package.relationships+xml"/>
  <Override PartName="/xl/worksheets/_rels/sheet30.xml.rels" ContentType="application/vnd.openxmlformats-package.relationships+xml"/>
  <Override PartName="/xl/worksheets/_rels/sheet3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32.xml" ContentType="application/vnd.openxmlformats-officedocument.drawing+xml"/>
  <Override PartName="/xl/drawings/drawing11.xml" ContentType="application/vnd.openxmlformats-officedocument.drawing+xml"/>
  <Override PartName="/xl/drawings/drawing33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drawings/_rels/drawing5.xml.rels" ContentType="application/vnd.openxmlformats-package.relationships+xml"/>
  <Override PartName="/xl/drawings/_rels/drawing6.xml.rels" ContentType="application/vnd.openxmlformats-package.relationships+xml"/>
  <Override PartName="/xl/drawings/_rels/drawing7.xml.rels" ContentType="application/vnd.openxmlformats-package.relationships+xml"/>
  <Override PartName="/xl/drawings/_rels/drawing8.xml.rels" ContentType="application/vnd.openxmlformats-package.relationships+xml"/>
  <Override PartName="/xl/drawings/_rels/drawing9.xml.rels" ContentType="application/vnd.openxmlformats-package.relationships+xml"/>
  <Override PartName="/xl/drawings/_rels/drawing32.xml.rels" ContentType="application/vnd.openxmlformats-package.relationships+xml"/>
  <Override PartName="/xl/drawings/_rels/drawing10.xml.rels" ContentType="application/vnd.openxmlformats-package.relationships+xml"/>
  <Override PartName="/xl/drawings/_rels/drawing33.xml.rels" ContentType="application/vnd.openxmlformats-package.relationships+xml"/>
  <Override PartName="/xl/drawings/_rels/drawing11.xml.rels" ContentType="application/vnd.openxmlformats-package.relationships+xml"/>
  <Override PartName="/xl/drawings/_rels/drawing12.xml.rels" ContentType="application/vnd.openxmlformats-package.relationships+xml"/>
  <Override PartName="/xl/drawings/_rels/drawing13.xml.rels" ContentType="application/vnd.openxmlformats-package.relationships+xml"/>
  <Override PartName="/xl/drawings/_rels/drawing14.xml.rels" ContentType="application/vnd.openxmlformats-package.relationships+xml"/>
  <Override PartName="/xl/drawings/_rels/drawing15.xml.rels" ContentType="application/vnd.openxmlformats-package.relationships+xml"/>
  <Override PartName="/xl/drawings/_rels/drawing16.xml.rels" ContentType="application/vnd.openxmlformats-package.relationships+xml"/>
  <Override PartName="/xl/drawings/_rels/drawing17.xml.rels" ContentType="application/vnd.openxmlformats-package.relationships+xml"/>
  <Override PartName="/xl/drawings/_rels/drawing18.xml.rels" ContentType="application/vnd.openxmlformats-package.relationships+xml"/>
  <Override PartName="/xl/drawings/_rels/drawing19.xml.rels" ContentType="application/vnd.openxmlformats-package.relationships+xml"/>
  <Override PartName="/xl/drawings/_rels/drawing20.xml.rels" ContentType="application/vnd.openxmlformats-package.relationships+xml"/>
  <Override PartName="/xl/drawings/_rels/drawing21.xml.rels" ContentType="application/vnd.openxmlformats-package.relationships+xml"/>
  <Override PartName="/xl/drawings/_rels/drawing22.xml.rels" ContentType="application/vnd.openxmlformats-package.relationships+xml"/>
  <Override PartName="/xl/drawings/_rels/drawing23.xml.rels" ContentType="application/vnd.openxmlformats-package.relationships+xml"/>
  <Override PartName="/xl/drawings/_rels/drawing24.xml.rels" ContentType="application/vnd.openxmlformats-package.relationships+xml"/>
  <Override PartName="/xl/drawings/_rels/drawing25.xml.rels" ContentType="application/vnd.openxmlformats-package.relationships+xml"/>
  <Override PartName="/xl/drawings/_rels/drawing26.xml.rels" ContentType="application/vnd.openxmlformats-package.relationships+xml"/>
  <Override PartName="/xl/drawings/_rels/drawing27.xml.rels" ContentType="application/vnd.openxmlformats-package.relationships+xml"/>
  <Override PartName="/xl/drawings/_rels/drawing28.xml.rels" ContentType="application/vnd.openxmlformats-package.relationships+xml"/>
  <Override PartName="/xl/drawings/_rels/drawing29.xml.rels" ContentType="application/vnd.openxmlformats-package.relationships+xml"/>
  <Override PartName="/xl/drawings/_rels/drawing30.xml.rels" ContentType="application/vnd.openxmlformats-package.relationships+xml"/>
  <Override PartName="/xl/drawings/_rels/drawing3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9"/>
  </bookViews>
  <sheets>
    <sheet name="RESUMO" sheetId="1" state="visible" r:id="rId2"/>
    <sheet name="INSTRUÇÕES" sheetId="2" state="visible" r:id="rId3"/>
    <sheet name="Dados" sheetId="3" state="visible" r:id="rId4"/>
    <sheet name="Encargos" sheetId="4" state="visible" r:id="rId5"/>
    <sheet name="Uniforme" sheetId="5" state="visible" r:id="rId6"/>
    <sheet name="Cálculos" sheetId="6" state="visible" r:id="rId7"/>
    <sheet name="BH" sheetId="7" state="visible" r:id="rId8"/>
    <sheet name="DVL" sheetId="8" state="visible" r:id="rId9"/>
    <sheet name="GVS" sheetId="9" state="visible" r:id="rId10"/>
    <sheet name="IIG" sheetId="10" state="visible" r:id="rId11"/>
    <sheet name="IUA" sheetId="11" state="visible" r:id="rId12"/>
    <sheet name="JUA" sheetId="12" state="visible" r:id="rId13"/>
    <sheet name="JFA" sheetId="13" state="visible" r:id="rId14"/>
    <sheet name="LAV" sheetId="14" state="visible" r:id="rId15"/>
    <sheet name="MNC" sheetId="15" state="visible" r:id="rId16"/>
    <sheet name="MCL" sheetId="16" state="visible" r:id="rId17"/>
    <sheet name="MRE" sheetId="17" state="visible" r:id="rId18"/>
    <sheet name="PTU" sheetId="18" state="visible" r:id="rId19"/>
    <sheet name="PSO" sheetId="19" state="visible" r:id="rId20"/>
    <sheet name="PMS" sheetId="20" state="visible" r:id="rId21"/>
    <sheet name="PCS" sheetId="21" state="visible" r:id="rId22"/>
    <sheet name="PNV" sheetId="22" state="visible" r:id="rId23"/>
    <sheet name="PSA" sheetId="23" state="visible" r:id="rId24"/>
    <sheet name="SOE" sheetId="24" state="visible" r:id="rId25"/>
    <sheet name="SLA" sheetId="25" state="visible" r:id="rId26"/>
    <sheet name="SSP" sheetId="26" state="visible" r:id="rId27"/>
    <sheet name="TOT" sheetId="27" state="visible" r:id="rId28"/>
    <sheet name="URA" sheetId="28" state="visible" r:id="rId29"/>
    <sheet name="UBI" sheetId="29" state="visible" r:id="rId30"/>
    <sheet name="UNI" sheetId="30" state="visible" r:id="rId31"/>
    <sheet name="VGA" sheetId="31" state="visible" r:id="rId32"/>
    <sheet name="VCS" sheetId="32" state="visible" r:id="rId33"/>
    <sheet name="Resolução 651" sheetId="33" state="hidden" r:id="rId34"/>
    <sheet name="Faturamento" sheetId="34" state="hidden" r:id="rId35"/>
    <sheet name="GLOSA VT E VA" sheetId="35" state="hidden" r:id="rId36"/>
  </sheets>
  <definedNames>
    <definedName function="false" hidden="false" localSheetId="33" name="_xlnm.Print_Titles" vbProcedure="false">Faturamento!$1:$6</definedName>
    <definedName function="false" hidden="false" localSheetId="0" name="_xlnm.Print_Titles" vbProcedure="false">RESUMO!$1:$8</definedName>
    <definedName function="false" hidden="false" name="CPMF" vbProcedure="false">#REF!</definedName>
    <definedName function="false" hidden="false" name="Excel_BuiltIn_Print_Area_1_1" vbProcedure="false">"$#REF!.$A$2:$C$99"</definedName>
    <definedName function="false" hidden="false" localSheetId="34" name="CPMF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<sst xmlns="http://schemas.openxmlformats.org/spreadsheetml/2006/main" count="4157" uniqueCount="560">
  <si>
    <t xml:space="preserve">Tribunal Regional Federal da 6ª Região</t>
  </si>
  <si>
    <t xml:space="preserve"> Seção Judiciária de Minas Gerais</t>
  </si>
  <si>
    <t xml:space="preserve">PLANILHA DE CUSTO E FORMAÇÃO DE PREÇO MENSAL ESTIMATIVO - INTEGRAL</t>
  </si>
  <si>
    <t xml:space="preserve">ANEXO X</t>
  </si>
  <si>
    <t xml:space="preserve">DESCRIÇÃO</t>
  </si>
  <si>
    <t xml:space="preserve">TOTAL GERAL</t>
  </si>
  <si>
    <t xml:space="preserve">GLOSA DE VALE-TRANSPORTE E VALE-ALIMENTAÇÃO</t>
  </si>
  <si>
    <t xml:space="preserve">VALOR FATURAMENTO APÓS GLOSA VA E VT</t>
  </si>
  <si>
    <t xml:space="preserve">VALOR FATURAMENTO APÓS APLICAÇÃO IMR (EXCLUSIVO DA EXECUÇÃO CONTRATUAL – NÃO INTEGRA O JULGAMENTO DA PROPOSTA)</t>
  </si>
  <si>
    <t xml:space="preserve">GLOSA VT</t>
  </si>
  <si>
    <t xml:space="preserve">GLOSA VA</t>
  </si>
  <si>
    <t xml:space="preserve">TOTAL DA GLOSA VA E VT</t>
  </si>
  <si>
    <t xml:space="preserve">MÊS:</t>
  </si>
  <si>
    <t xml:space="preserve">TOTAL GERAL FATURAMENTO MENSAL</t>
  </si>
  <si>
    <t xml:space="preserve">M35 = VALOR MENSAL PARA AFERIÇÃO DA PROPOSTA</t>
  </si>
  <si>
    <t xml:space="preserve">TOTAL GERAL FATURAMENTO ANUAL</t>
  </si>
  <si>
    <t xml:space="preserve">Coluna N – exclusiva da execução contratual; não integra o julgamento da proposta</t>
  </si>
  <si>
    <t xml:space="preserve">QUADRO RESUMO - TOTAL FATURAMENTO (Sem IMR)</t>
  </si>
  <si>
    <t xml:space="preserve">MENSAL</t>
  </si>
  <si>
    <t xml:space="preserve">GLOBAL</t>
  </si>
  <si>
    <t xml:space="preserve">MÃO DE OBRA (MENSAL)</t>
  </si>
  <si>
    <t xml:space="preserve">TOTAL</t>
  </si>
  <si>
    <t xml:space="preserve">APLICAÇÃO DE IMR - PLANILHA EXTERNA (VALOR DA NOTA FISCAL)</t>
  </si>
  <si>
    <t xml:space="preserve">TABELA DE SUPRESSÕES DE PAGAMENTO BASEADAS EM IMR
(APLICAÇÃO DE GLOSAS NO FATURAMENTO)</t>
  </si>
  <si>
    <t xml:space="preserve">FATURAMENTO</t>
  </si>
  <si>
    <t xml:space="preserve">PONTUAÇÃO DE GRAVIDADE DE OCORRÊNCIAS - CONVERSÃO</t>
  </si>
  <si>
    <t xml:space="preserve">REFLEXOS DO TOTAL DE OCORRÊNCIAS SOBRE O FATURAMENTO</t>
  </si>
  <si>
    <t xml:space="preserve">MÍNIMO </t>
  </si>
  <si>
    <t xml:space="preserve">MÁXIMO</t>
  </si>
  <si>
    <t xml:space="preserve">Sem supressão</t>
  </si>
  <si>
    <t xml:space="preserve">Sem supressão, com notificação à Contratada</t>
  </si>
  <si>
    <t xml:space="preserve">Supressão de 1% do valor do faturamento</t>
  </si>
  <si>
    <t xml:space="preserve">Supressão de 2% do valor do faturamento</t>
  </si>
  <si>
    <t xml:space="preserve">Supressão de 3% do valor do faturamento</t>
  </si>
  <si>
    <t xml:space="preserve">Supressão de 4% do valor do faturamento</t>
  </si>
  <si>
    <t xml:space="preserve">QUADRO RESUMO - (VALOR DA NOTA FISCAL)</t>
  </si>
  <si>
    <t xml:space="preserve">TOTAL DE OCORRÊNCIAS COM APLICAÇÃO DA CONVERSÃO / PESO</t>
  </si>
  <si>
    <t xml:space="preserve">Total obtido em tabela externa (IMR) à ser preenchida pela fiscalização contratual.</t>
  </si>
  <si>
    <t xml:space="preserve">PERCENTUAL APLICÁVEL AO FATURAMENTO MENSAL</t>
  </si>
  <si>
    <t xml:space="preserve">Percentual obtido em tabela externa (IMR) à ser preenchida pela fiscalização contratual.</t>
  </si>
  <si>
    <t xml:space="preserve">BASE GLOBAL DA MEDIÇÃO APÓS DEDUÇÕES DIRETAS E GLOSAS DE VA/VT, ANTES DO IMR</t>
  </si>
  <si>
    <t xml:space="preserve">(A) VALOR COM APLICAÇÃO DE GLOSA</t>
  </si>
  <si>
    <t xml:space="preserve">Seção Judiciária de Minas Gerais</t>
  </si>
  <si>
    <t xml:space="preserve">COORDENADORIA DE SEGURANÇA, INTELIGÊNCIA E TRANSPORTE – COSIT</t>
  </si>
  <si>
    <t xml:space="preserve">INSTRUÇÕES DE PREENCHIMENTO - ANEXO X  - PLANILHAS DE COMPOSIÇÃO DE CUSTOS</t>
  </si>
  <si>
    <t xml:space="preserve">1.</t>
  </si>
  <si>
    <t xml:space="preserve">SOMENTE SERÃO ACEITAS MODIFICAÇÕES NAS CÉLULAS DESTACADAS NA COR AMARELA COMO NO EXEMPLO ABAIXO:</t>
  </si>
  <si>
    <t xml:space="preserve">Células de livre edição.</t>
  </si>
  <si>
    <t xml:space="preserve">2.</t>
  </si>
  <si>
    <t xml:space="preserve">As demais células estarão bloqueadas para edição das licitantes.</t>
  </si>
  <si>
    <t xml:space="preserve">3.</t>
  </si>
  <si>
    <t xml:space="preserve">As abas necessárias para o preenchimento estão organizadas em uma sequência lógica, sendo Dados; Encargos e Uniforme.</t>
  </si>
  <si>
    <t xml:space="preserve">Os nomes das abas estarão abreviados para otimização da planilha.</t>
  </si>
  <si>
    <t xml:space="preserve">Sugere-se o preenchimento das seguintes abas em sequência: Dados, Encargos e Uniforme, para a realização de cálculos completos da planilha de composição de custos.</t>
  </si>
  <si>
    <t xml:space="preserve">3.1</t>
  </si>
  <si>
    <t xml:space="preserve">Estas abas estarão destacadas na cor amarela.</t>
  </si>
  <si>
    <t xml:space="preserve">3.1.1</t>
  </si>
  <si>
    <t xml:space="preserve">PREENCHIMENTO ABA "DADOS"</t>
  </si>
  <si>
    <t xml:space="preserve"> - Informar os Dados da Apresentação da Proposta e relacionados à Convenção Coletiva de Trabalho. Tais informações não interferem na execução de cálculos, servem apenas para instruir o processo da análise da proposta. (Células "A7:O7").</t>
  </si>
  <si>
    <t xml:space="preserve"> - Informar piso salarial da categoria (Célula “F8”).</t>
  </si>
  <si>
    <t xml:space="preserve"> - Informar o valor unitário do Seguro de Vida, nos casos exigidos e conforme legislação vigente, para cada posto de trabalho. (Célula "F10").</t>
  </si>
  <si>
    <t xml:space="preserve"> - Informar o valor unitário do Programa de Combate à Vigilância Clandestina, nos casos exigidos e conforme legislação vigente, para cada posto de trabalho. (Célula "F11").</t>
  </si>
  <si>
    <t xml:space="preserve"> - Informar o valor unitário do Programa de Assistência Médica, nos casos exigidos e conforme legislação vigente, para cada posto de trabalho. (Célula "F12").</t>
  </si>
  <si>
    <t xml:space="preserve"> - Informar o valor unitário do Plano Odontológico, nos casos exigidos e conforme legislação vigente, para cada posto de trabalho. (Célula "F13").</t>
  </si>
  <si>
    <t xml:space="preserve"> - Informar o valor unitário do Cartão Cesta Básica Alimentação, nos casos exigidos e conforme legislação vigente, para cada posto de trabalho. (Célula "F14").</t>
  </si>
  <si>
    <t xml:space="preserve"> - Informar o valor unitário do ticket de Vale Alimentação (valor facial, já com desconto), nos casos exigidos, conforme legislação vigente. (Célula "G15").</t>
  </si>
  <si>
    <t xml:space="preserve"> - Informar o percentual de desconto à título de participação do trabalhador em relação ao fornecimento de vale transporte, nos casos exigidos, conforme legislação vigente. (Célula "F16").</t>
  </si>
  <si>
    <t xml:space="preserve"> - Informar o percentual relativo às Despesas Administrativas da licitante. (Célula "K8").</t>
  </si>
  <si>
    <t xml:space="preserve"> - Informar o percentual relativo ao Lucro da licitante. (Célula "K9").</t>
  </si>
  <si>
    <t xml:space="preserve"> - Informar o percentual da alíquota COFINS (Célula "K10") conforme legislação vigente.</t>
  </si>
  <si>
    <t xml:space="preserve"> - Informar o percentual da alíquota PIS/PASEP (Célula "K11") conforme legislação vigente.</t>
  </si>
  <si>
    <t xml:space="preserve"> - Informar o percentual correspondente ao adicional noturno, conforme CCT utilizada para cada posto de trabalho. (Célula "K12").</t>
  </si>
  <si>
    <t xml:space="preserve"> - Incluir outros custos não previstos previamente, bem como descrevê-los, em caso de previsão legal, devendo ser apresentadas justificativas para a inserção. (Células "H17" e "M17").</t>
  </si>
  <si>
    <t xml:space="preserve"> - Incluir outros custos não previstos previamente, bem como descrevê-los, em caso de previsão legal, devendo ser apresentadas justificativas para a inserção. (Células "H18" e "M18"). </t>
  </si>
  <si>
    <t xml:space="preserve"> - Incluir outros custos não previstos previamente, bem como descrevê-los, em caso de previsão legal, devendo ser apresentadas justificativas para a inserção. (Células "H19" e "M19"). </t>
  </si>
  <si>
    <t xml:space="preserve"> - Informar o percentual da alíquota ISSQN (Célula "D24:D49”) conforme legislação vigente.</t>
  </si>
  <si>
    <t xml:space="preserve"> - Informar o valor unitário da tarifa de transporte público vigente à data de apresentação da proposta, conforme legislação vigente.  (Células "E24" e "E49").</t>
  </si>
  <si>
    <t xml:space="preserve"> - Alterar SOMENTE aqueles destacados na COR AMARELA.</t>
  </si>
  <si>
    <t xml:space="preserve">3.1.2</t>
  </si>
  <si>
    <t xml:space="preserve">PREENCHIMENTO ABA "ENCARGOS"</t>
  </si>
  <si>
    <t xml:space="preserve"> - Informar os percentuais de encargos nas células destacadas em amarelo dispostas na "Coluna C", de acordo com sua descrição "Coluna B".</t>
  </si>
  <si>
    <t xml:space="preserve"> - Atentar-se às observações continuadas ao final do quadro de encargos (Célula "A60:C60").</t>
  </si>
  <si>
    <t xml:space="preserve">3.1.3</t>
  </si>
  <si>
    <t xml:space="preserve">PREENCHIMENTO ABA "UNIFORME"</t>
  </si>
  <si>
    <t xml:space="preserve"> - Informar os valores unitários de cada peça de uniforme nas células destacadas em amarelo dispostas na "Coluna E"</t>
  </si>
  <si>
    <t xml:space="preserve"> - Atentar-se ao anexo III do termo de referência, no qual traz as especificações do material dos uniformes.</t>
  </si>
  <si>
    <t xml:space="preserve">4.</t>
  </si>
  <si>
    <t xml:space="preserve">Destaca-se que após o preenchimento destas Abas (de acordo com as instruções contidas no item 3), os preços individuais das categorias profissionais serão refletidos automaticamente para as suas abas correspondentes.</t>
  </si>
  <si>
    <t xml:space="preserve">4.1</t>
  </si>
  <si>
    <t xml:space="preserve">Não será necessário realizar nenhuma alteração nas abas contendo o detalhamento de custos de cada cidade. Estas abas conterão apenas o reflexo dos dados preenchidos nas abas anteriores (conforme explicação nº 3).</t>
  </si>
  <si>
    <t xml:space="preserve">5.</t>
  </si>
  <si>
    <t xml:space="preserve">A Aba "Resumo" contém o detalhamento dos custos unitários por subseção, além de conter o preço final da proposta.</t>
  </si>
  <si>
    <t xml:space="preserve">5.1</t>
  </si>
  <si>
    <t xml:space="preserve">Para efeitos de lance/oferta, as licitantes devem considerar o valor da célula "M35", da Aba "Resumo", correspondente ao VALOR MENSAL.</t>
  </si>
  <si>
    <t xml:space="preserve">5.2</t>
  </si>
  <si>
    <t xml:space="preserve">Esta aba está destacada na Cor Verde.</t>
  </si>
  <si>
    <t xml:space="preserve">                        Tribunal Regional Federal da 6ª Região</t>
  </si>
  <si>
    <t xml:space="preserve">                        Seção Judiciária de Minas Gerais</t>
  </si>
  <si>
    <t xml:space="preserve">ANEXO X – PLANILHA DE COMPOSIÇÃO CUSTOS</t>
  </si>
  <si>
    <t xml:space="preserve">           COORDENADORIA DE SEGURANÇA, INTELIGÊNCIA E TRANSPORTE – COSIT</t>
  </si>
  <si>
    <t xml:space="preserve">PLANILHA DE DADOS</t>
  </si>
  <si>
    <t xml:space="preserve">CCT 2026 – MG000731/2026 (BH e outras) e MG000730/2026 (Juiz de Fora) – Data base da categoria 01 de janeiro</t>
  </si>
  <si>
    <t xml:space="preserve">VALORES EM R$</t>
  </si>
  <si>
    <t xml:space="preserve">VARIÁVEIS</t>
  </si>
  <si>
    <t xml:space="preserve">Salário Base</t>
  </si>
  <si>
    <t xml:space="preserve">Despesas Administrativas</t>
  </si>
  <si>
    <t xml:space="preserve">Intervalo intrajornada</t>
  </si>
  <si>
    <t xml:space="preserve">Uniforme</t>
  </si>
  <si>
    <t xml:space="preserve">Lucro</t>
  </si>
  <si>
    <t xml:space="preserve">Dias Úteis</t>
  </si>
  <si>
    <t xml:space="preserve">Seguro de vida, invalidez e Funeral</t>
  </si>
  <si>
    <t xml:space="preserve">COFINS</t>
  </si>
  <si>
    <t xml:space="preserve">Dias 12h x 36h</t>
  </si>
  <si>
    <t xml:space="preserve">Programa de Combate à Vigilância Clandestina</t>
  </si>
  <si>
    <t xml:space="preserve">PIS</t>
  </si>
  <si>
    <t xml:space="preserve">Dias 12h x 36h (finais semana)</t>
  </si>
  <si>
    <t xml:space="preserve">Programa de Assistência Médica</t>
  </si>
  <si>
    <t xml:space="preserve">Adicional Noturno</t>
  </si>
  <si>
    <t xml:space="preserve">FERIADO</t>
  </si>
  <si>
    <t xml:space="preserve">SIM OU NÃO (VERIFICAR A INCIDÊNCIA EM DIA ÚTIL ANUALMENTE)</t>
  </si>
  <si>
    <t xml:space="preserve">VALOR</t>
  </si>
  <si>
    <t xml:space="preserve">Plano Odontológico</t>
  </si>
  <si>
    <t xml:space="preserve">Dia do Vigilante</t>
  </si>
  <si>
    <t xml:space="preserve">NÃO</t>
  </si>
  <si>
    <t xml:space="preserve">2026 SÁBADO, 2027 DOMINGO, DIAS NÃO TRABALHADOS</t>
  </si>
  <si>
    <t xml:space="preserve">Cesta Básica</t>
  </si>
  <si>
    <t xml:space="preserve">Vale-Alimentação</t>
  </si>
  <si>
    <t xml:space="preserve">VALOR FACIAL (JÁ POSSUI A DEDUÇÃO DE 10%)</t>
  </si>
  <si>
    <t xml:space="preserve">Vale-Transporte</t>
  </si>
  <si>
    <t xml:space="preserve">Outros (inserir somente com a justificativa legal)</t>
  </si>
  <si>
    <t xml:space="preserve">Inserir valor unitário mensal, quando preenchido, e apresentar as justificativas legais para inclusão.</t>
  </si>
  <si>
    <t xml:space="preserve">Item</t>
  </si>
  <si>
    <t xml:space="preserve">SEÇÃO E SUBSEÇÃO JUDICIÁRIA</t>
  </si>
  <si>
    <t xml:space="preserve">SIGLA UTILIZADA</t>
  </si>
  <si>
    <t xml:space="preserve">ISSQN</t>
  </si>
  <si>
    <t xml:space="preserve">VALOR VALE-TRANSPORTE</t>
  </si>
  <si>
    <t xml:space="preserve">DESCRIÇÃO DOS POSTOS</t>
  </si>
  <si>
    <t xml:space="preserve">DIURNO 220H/M</t>
  </si>
  <si>
    <t xml:space="preserve">DIURNO 220H/M LÍDER</t>
  </si>
  <si>
    <t xml:space="preserve">DIURNO 12HX36H (COM INTERVALO)</t>
  </si>
  <si>
    <t xml:space="preserve">DIURNO 12HX36H (INDENIZADO FINAIS SEMANA E FERIADOS)</t>
  </si>
  <si>
    <t xml:space="preserve">DIURNO 12HX36H (INDENIZADO)</t>
  </si>
  <si>
    <t xml:space="preserve">NOTURNO 12HX36H (INDENIZADO)</t>
  </si>
  <si>
    <t xml:space="preserve">44h</t>
  </si>
  <si>
    <t xml:space="preserve">12h x 36h</t>
  </si>
  <si>
    <t xml:space="preserve">Nº Postos</t>
  </si>
  <si>
    <t xml:space="preserve">Quant. Homem Por Posto</t>
  </si>
  <si>
    <t xml:space="preserve">Quant. Homens</t>
  </si>
  <si>
    <t xml:space="preserve">Quant. Postos</t>
  </si>
  <si>
    <t xml:space="preserve">Belo Horizonte</t>
  </si>
  <si>
    <t xml:space="preserve">BH</t>
  </si>
  <si>
    <t xml:space="preserve">Divinópolis</t>
  </si>
  <si>
    <t xml:space="preserve">DVL</t>
  </si>
  <si>
    <t xml:space="preserve">Gov. Valadares</t>
  </si>
  <si>
    <t xml:space="preserve">GVS</t>
  </si>
  <si>
    <t xml:space="preserve">Ipatinga</t>
  </si>
  <si>
    <t xml:space="preserve">IIG</t>
  </si>
  <si>
    <t xml:space="preserve">Ituiutaba</t>
  </si>
  <si>
    <t xml:space="preserve">IUA</t>
  </si>
  <si>
    <t xml:space="preserve">Janaúba</t>
  </si>
  <si>
    <t xml:space="preserve">JUA</t>
  </si>
  <si>
    <t xml:space="preserve">Juiz de Fora</t>
  </si>
  <si>
    <t xml:space="preserve">JFA</t>
  </si>
  <si>
    <t xml:space="preserve">Lavras</t>
  </si>
  <si>
    <t xml:space="preserve">LAV</t>
  </si>
  <si>
    <t xml:space="preserve">Manhuaçu</t>
  </si>
  <si>
    <t xml:space="preserve">MNC</t>
  </si>
  <si>
    <t xml:space="preserve">Montes Claros</t>
  </si>
  <si>
    <t xml:space="preserve">MCL</t>
  </si>
  <si>
    <t xml:space="preserve">Muriaé</t>
  </si>
  <si>
    <t xml:space="preserve">MRE</t>
  </si>
  <si>
    <t xml:space="preserve">Paracatu</t>
  </si>
  <si>
    <t xml:space="preserve">PTU</t>
  </si>
  <si>
    <t xml:space="preserve">Passos</t>
  </si>
  <si>
    <t xml:space="preserve">PSO</t>
  </si>
  <si>
    <t xml:space="preserve">Patos de Minas </t>
  </si>
  <si>
    <t xml:space="preserve">PMS</t>
  </si>
  <si>
    <t xml:space="preserve">Poços de Caldas</t>
  </si>
  <si>
    <t xml:space="preserve">PCS</t>
  </si>
  <si>
    <t xml:space="preserve">Ponte Nova</t>
  </si>
  <si>
    <t xml:space="preserve">PNV</t>
  </si>
  <si>
    <t xml:space="preserve">Pouso Alegre</t>
  </si>
  <si>
    <t xml:space="preserve">PSA</t>
  </si>
  <si>
    <t xml:space="preserve">São João Del Rei</t>
  </si>
  <si>
    <t xml:space="preserve">SOE</t>
  </si>
  <si>
    <t xml:space="preserve">São Sebastião do Paraíso</t>
  </si>
  <si>
    <t xml:space="preserve">SSP</t>
  </si>
  <si>
    <t xml:space="preserve">Sete Lagoas</t>
  </si>
  <si>
    <t xml:space="preserve">SLA</t>
  </si>
  <si>
    <t xml:space="preserve">Teófilo Otoni</t>
  </si>
  <si>
    <t xml:space="preserve">TOT</t>
  </si>
  <si>
    <t xml:space="preserve">Uberaba</t>
  </si>
  <si>
    <t xml:space="preserve">URA</t>
  </si>
  <si>
    <t xml:space="preserve">Uberlândia</t>
  </si>
  <si>
    <t xml:space="preserve">UBI</t>
  </si>
  <si>
    <t xml:space="preserve">Unaí</t>
  </si>
  <si>
    <t xml:space="preserve">UNI</t>
  </si>
  <si>
    <t xml:space="preserve">Varginha</t>
  </si>
  <si>
    <t xml:space="preserve">VGA</t>
  </si>
  <si>
    <t xml:space="preserve">Viçosa</t>
  </si>
  <si>
    <t xml:space="preserve">VCS</t>
  </si>
  <si>
    <t xml:space="preserve">                            COORDENADORIA DE SEGURANÇA, INTELIGÊNCIA E TRANSPORTE – COSIT</t>
  </si>
  <si>
    <t xml:space="preserve">Planilha de Encargos Sociais e Trabalhistas</t>
  </si>
  <si>
    <t xml:space="preserve">QUADRO RESUMO</t>
  </si>
  <si>
    <t xml:space="preserve">OBJETO: Serviços de vigilância desarmada</t>
  </si>
  <si>
    <t xml:space="preserve">ITEM</t>
  </si>
  <si>
    <t xml:space="preserve">PERCENTUAL</t>
  </si>
  <si>
    <t xml:space="preserve">Grupo A</t>
  </si>
  <si>
    <t xml:space="preserve">Encargos Previdenciários, FGTS e Outras Contribuições</t>
  </si>
  <si>
    <t xml:space="preserve">PREVIDÊNCIA SOCIAL - INSS</t>
  </si>
  <si>
    <t xml:space="preserve">SESI ou SESC</t>
  </si>
  <si>
    <t xml:space="preserve">SENAI ou SENAC</t>
  </si>
  <si>
    <t xml:space="preserve">INCRA</t>
  </si>
  <si>
    <t xml:space="preserve">Salário Educação</t>
  </si>
  <si>
    <t xml:space="preserve">FGTS</t>
  </si>
  <si>
    <t xml:space="preserve">Seguro Acidentes Trabalho - SAT</t>
  </si>
  <si>
    <t xml:space="preserve">SEBRAE</t>
  </si>
  <si>
    <t xml:space="preserve">Total Grupo A - Encargos previdenciários, FGTS e Outras Contribuições</t>
  </si>
  <si>
    <t xml:space="preserve">Grupo B</t>
  </si>
  <si>
    <t xml:space="preserve">Grupo B.1</t>
  </si>
  <si>
    <t xml:space="preserve">13º Salário e Adicional de Férias</t>
  </si>
  <si>
    <t xml:space="preserve">13º Salário</t>
  </si>
  <si>
    <t xml:space="preserve">Adicional de Férias</t>
  </si>
  <si>
    <t xml:space="preserve">Subtotal</t>
  </si>
  <si>
    <t xml:space="preserve">Incidência do Submódulo 4.1 sobre 13º salário e adicional de férias</t>
  </si>
  <si>
    <t xml:space="preserve">Total Grupo B.1 - 13º salário e adicional de férias</t>
  </si>
  <si>
    <t xml:space="preserve">Grupo B.2</t>
  </si>
  <si>
    <t xml:space="preserve">Afastamento Maternidade</t>
  </si>
  <si>
    <t xml:space="preserve">Licença Maternidade</t>
  </si>
  <si>
    <t xml:space="preserve">Incidência do submódulo 4.1 sobre o afastamento maternidade</t>
  </si>
  <si>
    <t xml:space="preserve">Total Grupo B.2 - Afastamento maternidade</t>
  </si>
  <si>
    <t xml:space="preserve">Grupo B.3</t>
  </si>
  <si>
    <t xml:space="preserve">Provisão para Rescisão</t>
  </si>
  <si>
    <t xml:space="preserve">Aviso Prévio Indenizado</t>
  </si>
  <si>
    <t xml:space="preserve">Incidência do FGTS sobre o Aviso Prévio Indenizado</t>
  </si>
  <si>
    <t xml:space="preserve">Multa do FGTS do Aviso Prévio Indenizado</t>
  </si>
  <si>
    <t xml:space="preserve">Aviso Prévio Trabalhado</t>
  </si>
  <si>
    <t xml:space="preserve">Incidência do Grupo A sobre o Aviso Prévio Trabalhado </t>
  </si>
  <si>
    <t xml:space="preserve">Multa do FGTS do Aviso Prévio Trabalhado </t>
  </si>
  <si>
    <t xml:space="preserve">Total Grupo B.3 - Provisão para rescisão</t>
  </si>
  <si>
    <t xml:space="preserve">Grupo B.4</t>
  </si>
  <si>
    <t xml:space="preserve">Composição do Custo de Reposição do Profissional Ausente</t>
  </si>
  <si>
    <t xml:space="preserve">Remuneração do profissional substituto</t>
  </si>
  <si>
    <t xml:space="preserve">Ausência por doença</t>
  </si>
  <si>
    <t xml:space="preserve">Licença Paternidade</t>
  </si>
  <si>
    <t xml:space="preserve">Ausências Legais</t>
  </si>
  <si>
    <t xml:space="preserve">Ausência por acidente de trabalho</t>
  </si>
  <si>
    <t xml:space="preserve">Incidência do submódulo 4.1 sobre custo de reposição</t>
  </si>
  <si>
    <t xml:space="preserve">Total Grupo B.4 - Custo de reposição do profissional ausente</t>
  </si>
  <si>
    <t xml:space="preserve">Grupo C</t>
  </si>
  <si>
    <t xml:space="preserve">Outros (especificar)</t>
  </si>
  <si>
    <t xml:space="preserve">-%</t>
  </si>
  <si>
    <t xml:space="preserve">Indenização Adicional</t>
  </si>
  <si>
    <t xml:space="preserve">Total Grupo C - Indenização Adicional</t>
  </si>
  <si>
    <t xml:space="preserve">Quadro Resumo - Encargos Sociais e Trabalhistas</t>
  </si>
  <si>
    <t xml:space="preserve">13º Salário + Adicional de Férias</t>
  </si>
  <si>
    <t xml:space="preserve">Custo de Rescisão</t>
  </si>
  <si>
    <t xml:space="preserve">Custo de Reposição do profissional Ausente</t>
  </si>
  <si>
    <t xml:space="preserve">Total dos Encargos Sociais Trabalhistas</t>
  </si>
  <si>
    <t xml:space="preserve">Não deverá haver alteração nos itens 9 (9,09%), 10 (3,03%), 13 (3,49%) e 16 (9,09%) dos percentuais acima, considerando que  a Justiça Federal segue as diretrizes da IN 1/2016, de 20 de janeiro de 2016, do CJF, bem como disposto no Art. 12 da Lei N.13.932/2019, com vigência a partir de 01/01/2020.</t>
  </si>
  <si>
    <t xml:space="preserve">                        COORDENADORIA DE SEGURANÇA, INTELIGÊNCIA E TRANSPORTE – COSIT</t>
  </si>
  <si>
    <t xml:space="preserve">Planilha de Custo Estimativo de Uniforme</t>
  </si>
  <si>
    <t xml:space="preserve">RELAÇÃO DOS ITENS QUE COMPÕEM O UNIFORME A SER FORNECIDO ANUALMENTE* PELA CONTRATADA</t>
  </si>
  <si>
    <t xml:space="preserve">Valores em R$</t>
  </si>
  <si>
    <t xml:space="preserve">Categoria</t>
  </si>
  <si>
    <t xml:space="preserve">Especificação</t>
  </si>
  <si>
    <t xml:space="preserve">Quant. Total</t>
  </si>
  <si>
    <t xml:space="preserve">Valor Unitário</t>
  </si>
  <si>
    <t xml:space="preserve">Valor Total</t>
  </si>
  <si>
    <t xml:space="preserve">Vigilante</t>
  </si>
  <si>
    <t xml:space="preserve">Calça </t>
  </si>
  <si>
    <t xml:space="preserve">Feminino/Masculino: confeccionada em tecido Rip Stop ou similar, composição Polycotton (aproximadamente 67% poliéster e 33% algodão ou similar), com bolsos laterais tipo faca, 2 (dois) bolsos traseiros e cós forrado.</t>
  </si>
  <si>
    <t xml:space="preserve">Camisa</t>
  </si>
  <si>
    <t xml:space="preserve">Feminino/Masculino: tipo gandola, manga curta, confeccionada em tecido Polycotton (aproximadamente 67% poliéster e 33% algodão) ou similar.</t>
  </si>
  <si>
    <t xml:space="preserve">Cinto</t>
  </si>
  <si>
    <t xml:space="preserve">Cinto tático Guarnição Segurança Privada</t>
  </si>
  <si>
    <t xml:space="preserve">Par de Coturno Tático</t>
  </si>
  <si>
    <t xml:space="preserve">Feminino/Masculino: confeccionado em couro hidrofugado ou material equivalente, com cano em lona impermeável ou material equivalente, na cor preta, sem zíper lateral, com reforços laterais e solado de borracha antiderrapante, resistente à abrasão e adequado ao uso operacional contínuo. </t>
  </si>
  <si>
    <t xml:space="preserve">Jaqueta</t>
  </si>
  <si>
    <t xml:space="preserve">Feminino/Masculino: confeccionada em tecido Rip Stop ou similar, composição Polycotton (aproximadamente 67% poliéster e 33% algodão ou similar), forrada, manga longa. </t>
  </si>
  <si>
    <t xml:space="preserve">Boné</t>
  </si>
  <si>
    <t xml:space="preserve">Boné de Segurança</t>
  </si>
  <si>
    <t xml:space="preserve">TOTAL </t>
  </si>
  <si>
    <t xml:space="preserve">DESPESA MENSAL </t>
  </si>
  <si>
    <t xml:space="preserve">*Ressalta-se que a jaqueta tem fornecimento bienal, conforme constante na CCT paradigma e no TR.</t>
  </si>
  <si>
    <t xml:space="preserve">Planilha de Cálculo de Composição da Planilha de Custo e Formação de Preço</t>
  </si>
  <si>
    <t xml:space="preserve">CONTRATAÇÃO ANUAL - 12 MESES</t>
  </si>
  <si>
    <t xml:space="preserve">Objeto: Contratação de serviços de vigilância desarmada</t>
  </si>
  <si>
    <t xml:space="preserve">Vigilantes </t>
  </si>
  <si>
    <t xml:space="preserve">Função</t>
  </si>
  <si>
    <t xml:space="preserve">Carga Horária Mensal</t>
  </si>
  <si>
    <t xml:space="preserve"> Salário Base</t>
  </si>
  <si>
    <t xml:space="preserve">Vigilante Diurno</t>
  </si>
  <si>
    <t xml:space="preserve">Adicional de Periculosidade</t>
  </si>
  <si>
    <t xml:space="preserve">A - Cálculo Adicional de Periculosidade</t>
  </si>
  <si>
    <t xml:space="preserve">Salário</t>
  </si>
  <si>
    <t xml:space="preserve">Percentual do Adicional Periculosidade</t>
  </si>
  <si>
    <t xml:space="preserve">Valor do Adicional de Periculosidade</t>
  </si>
  <si>
    <t xml:space="preserve">A </t>
  </si>
  <si>
    <t xml:space="preserve">B</t>
  </si>
  <si>
    <t xml:space="preserve">C = A * B</t>
  </si>
  <si>
    <t xml:space="preserve">B - Cálculo do Pagamento do Feriado</t>
  </si>
  <si>
    <t xml:space="preserve">DIA DO VIGILANTE DIURNO</t>
  </si>
  <si>
    <t xml:space="preserve">Horas</t>
  </si>
  <si>
    <t xml:space="preserve">Salário + Adicional de Periculosidade</t>
  </si>
  <si>
    <t xml:space="preserve">Valor da Hora (com acréscimo de 100%)</t>
  </si>
  <si>
    <t xml:space="preserve">Total da Carga horária do feriado em horas a pagar</t>
  </si>
  <si>
    <t xml:space="preserve">Meses do Ano</t>
  </si>
  <si>
    <t xml:space="preserve">Número de Feriados</t>
  </si>
  <si>
    <t xml:space="preserve">Valor do Dia do Vigilante</t>
  </si>
  <si>
    <t xml:space="preserve">A</t>
  </si>
  <si>
    <t xml:space="preserve">C = A/B*2</t>
  </si>
  <si>
    <t xml:space="preserve">D</t>
  </si>
  <si>
    <t xml:space="preserve">E</t>
  </si>
  <si>
    <t xml:space="preserve">F</t>
  </si>
  <si>
    <t xml:space="preserve">G = (C * D) / E * F</t>
  </si>
  <si>
    <t xml:space="preserve">1. Total da carga horária do feriado em horas a pagar corresponde a 8 horas e 48 minutos </t>
  </si>
  <si>
    <t xml:space="preserve">Horas a compensar do sábado não trabalhado</t>
  </si>
  <si>
    <t xml:space="preserve">Hora em minutos</t>
  </si>
  <si>
    <t xml:space="preserve">Dias da semana para compensar</t>
  </si>
  <si>
    <t xml:space="preserve">Carga Horária em minutos da compensação do sábado por dia</t>
  </si>
  <si>
    <t xml:space="preserve">Carga Horária em horas da compensação do sábado por dia</t>
  </si>
  <si>
    <t xml:space="preserve">Hora de trabalho por dia</t>
  </si>
  <si>
    <t xml:space="preserve">Total da Carga horária do feriado em horas a pagar </t>
  </si>
  <si>
    <t xml:space="preserve">C</t>
  </si>
  <si>
    <t xml:space="preserve">D = (A*B)/C</t>
  </si>
  <si>
    <t xml:space="preserve">E = D/B</t>
  </si>
  <si>
    <t xml:space="preserve">G = E + F</t>
  </si>
  <si>
    <t xml:space="preserve">C - Cálculo do Adicional Noturno</t>
  </si>
  <si>
    <t xml:space="preserve">Adicional noturno</t>
  </si>
  <si>
    <t xml:space="preserve">Valor da Hora (com acréscimo de 40%)</t>
  </si>
  <si>
    <t xml:space="preserve">Dias da Semana</t>
  </si>
  <si>
    <t xml:space="preserve">Nº de Dias por Vigilante</t>
  </si>
  <si>
    <t xml:space="preserve">Valor do Adicional Noturno</t>
  </si>
  <si>
    <t xml:space="preserve">E = B*C*D</t>
  </si>
  <si>
    <t xml:space="preserve">D - Reflexo Adicional Noturno s/DSR</t>
  </si>
  <si>
    <t xml:space="preserve">Reflexo Adicional Noturno s/DSR</t>
  </si>
  <si>
    <t xml:space="preserve">Percentual do Adicional Noturno sobre o DSR</t>
  </si>
  <si>
    <t xml:space="preserve">Valor do Reflexo do Adicional Noturno sobre DSR</t>
  </si>
  <si>
    <t xml:space="preserve">C = A*B</t>
  </si>
  <si>
    <t xml:space="preserve">E - Cálculo do Intervalo Intrajornada</t>
  </si>
  <si>
    <t xml:space="preserve">Intervalo intrajornada (Art 71)             </t>
  </si>
  <si>
    <t xml:space="preserve">Não concedido durante o mês</t>
  </si>
  <si>
    <t xml:space="preserve">Não concedido durante os finais de semana e Feriados Anuais e Municipais</t>
  </si>
  <si>
    <t xml:space="preserve">1ª Hipótese Pagamento pela não concessão do intervalo Intrajornada - Durante todo o mês</t>
  </si>
  <si>
    <t xml:space="preserve">Valor da Hora  </t>
  </si>
  <si>
    <t xml:space="preserve">Valor da Hora Extra (com acréscimo de 60%)</t>
  </si>
  <si>
    <t xml:space="preserve">Valor Total da Hora</t>
  </si>
  <si>
    <t xml:space="preserve">Valor do Intervalo Intrajornada não concedido durante o mês</t>
  </si>
  <si>
    <t xml:space="preserve">D = B*C</t>
  </si>
  <si>
    <t xml:space="preserve">F = D*E</t>
  </si>
  <si>
    <t xml:space="preserve">Dias do Ano</t>
  </si>
  <si>
    <t xml:space="preserve">Dias no Mês</t>
  </si>
  <si>
    <t xml:space="preserve">Vigilantes por Posto</t>
  </si>
  <si>
    <t xml:space="preserve">C = A/B</t>
  </si>
  <si>
    <t xml:space="preserve">D </t>
  </si>
  <si>
    <t xml:space="preserve">E = C/D</t>
  </si>
  <si>
    <t xml:space="preserve">2ª Hipótese Pagamento pela não concessão do intervalo Intrajornada - Apenas aos finais de semana e feriados nacionais e municipais (diurno)</t>
  </si>
  <si>
    <t xml:space="preserve">Valor da Hora do Intervalo Intrajornada não concedido durante o final de semana e feriados nacionais e municipais</t>
  </si>
  <si>
    <t xml:space="preserve">Dias (sábado e domingo)</t>
  </si>
  <si>
    <t xml:space="preserve">Dias de Feriados Nacionais e Municipais (segunda a sexta-feira)</t>
  </si>
  <si>
    <t xml:space="preserve">Média de Dias de Final de Semana e Feriados</t>
  </si>
  <si>
    <t xml:space="preserve">Média de Finais de Semana e Feriados por mês</t>
  </si>
  <si>
    <t xml:space="preserve">Número de dias por Vigilante</t>
  </si>
  <si>
    <t xml:space="preserve">E = (A/B)*C + D</t>
  </si>
  <si>
    <t xml:space="preserve">G</t>
  </si>
  <si>
    <t xml:space="preserve">H = F/G</t>
  </si>
  <si>
    <t xml:space="preserve">G – Incidência do Grupo do C e D  - Vale-transporte</t>
  </si>
  <si>
    <t xml:space="preserve">ISSQN (%)</t>
  </si>
  <si>
    <t xml:space="preserve">VALOR DO VALE-TRANSPORTE DO MUNICÍPIO (R$)</t>
  </si>
  <si>
    <t xml:space="preserve">VIGILANTE</t>
  </si>
  <si>
    <t xml:space="preserve">220H/M (44 HORAS)</t>
  </si>
  <si>
    <t xml:space="preserve">220H/M (12HX36H)</t>
  </si>
  <si>
    <t xml:space="preserve">MONTANTE B</t>
  </si>
  <si>
    <t xml:space="preserve">MONTANTE C</t>
  </si>
  <si>
    <t xml:space="preserve">Montante B + Montante C </t>
  </si>
  <si>
    <t xml:space="preserve">MONTANTE D</t>
  </si>
  <si>
    <t xml:space="preserve">VALOR MENSAL DA CATEGORIA</t>
  </si>
  <si>
    <t xml:space="preserve">Despesas Administrativas /Operacionais</t>
  </si>
  <si>
    <t xml:space="preserve">Base de cálculo do Lucro</t>
  </si>
  <si>
    <t xml:space="preserve">TRIBUTOS</t>
  </si>
  <si>
    <t xml:space="preserve">PIS / PASEP</t>
  </si>
  <si>
    <t xml:space="preserve">TOTAL MONTANTE C</t>
  </si>
  <si>
    <t xml:space="preserve">%</t>
  </si>
  <si>
    <t xml:space="preserve">Valor</t>
  </si>
  <si>
    <t xml:space="preserve">G – Incidência do Grupo do C e D  - VALE  ALIMENTAÇÃO</t>
  </si>
  <si>
    <t xml:space="preserve">220 HORAS/MÊS (44 HORAS E 12HORAS X 36HORAS)</t>
  </si>
  <si>
    <t xml:space="preserve">VALOR POR DIA DO  VA COM INCIDÊNCIAS  C E D</t>
  </si>
  <si>
    <t xml:space="preserve">PLANILHA DE CUSTO E FORMAÇÃO DE PREÇOS MENSAL ESTIMATIVO</t>
  </si>
  <si>
    <t xml:space="preserve">CUSTO E FORMAÇÃO DE PREÇO MENSAL ESTIMATIVO</t>
  </si>
  <si>
    <t xml:space="preserve">OBJETO:  SERVIÇOS DE VIGILÂNCIA DESARMADA</t>
  </si>
  <si>
    <t xml:space="preserve">SUBSEÇÃO JUDICIÁRIA DE BELO HORIZONTE</t>
  </si>
  <si>
    <t xml:space="preserve">CUSTO UNITÁRIO DA CATEGORIA</t>
  </si>
  <si>
    <t xml:space="preserve">QUANT.</t>
  </si>
  <si>
    <t xml:space="preserve">FUNÇÃO</t>
  </si>
  <si>
    <t xml:space="preserve">CARGA HORÁRIA</t>
  </si>
  <si>
    <t xml:space="preserve">SALÁRIO BASE</t>
  </si>
  <si>
    <t xml:space="preserve">DIURNO 12HX36H INTERVALO INDENIZADO FINAIS SEMANA E FERIADOS)</t>
  </si>
  <si>
    <t xml:space="preserve">DIURNO 12HX36H (INTERVALO INDENIZADO)</t>
  </si>
  <si>
    <t xml:space="preserve">NOTURNO 12HX36H (INTERVALO INDENIZADO)</t>
  </si>
  <si>
    <t xml:space="preserve">MONTANTE A - MÃO DE OBRA</t>
  </si>
  <si>
    <t xml:space="preserve">Vigilância </t>
  </si>
  <si>
    <t xml:space="preserve">SUBTOTAL</t>
  </si>
  <si>
    <t xml:space="preserve">Função de Líder de Equipe I – não aplicável (posto inexistente)</t>
  </si>
  <si>
    <t xml:space="preserve">Função de Líder de Equipe II</t>
  </si>
  <si>
    <t xml:space="preserve">TOTAL DA REMUNERAÇÃO</t>
  </si>
  <si>
    <t xml:space="preserve">Encargos Sociais e Trabalhistas</t>
  </si>
  <si>
    <t xml:space="preserve">Total do Montante A (MÃO DE OBRA)</t>
  </si>
  <si>
    <t xml:space="preserve">MONTANTE B - INSUMOS</t>
  </si>
  <si>
    <t xml:space="preserve">QUANT. DIAS</t>
  </si>
  <si>
    <t xml:space="preserve">VALOR UNITÁRIO</t>
  </si>
  <si>
    <t xml:space="preserve">Programa Combate Vigilância Clandestina</t>
  </si>
  <si>
    <t xml:space="preserve">Plano de Assist. Odontológico</t>
  </si>
  <si>
    <t xml:space="preserve">Total do Montante B (INSUMOS)</t>
  </si>
  <si>
    <t xml:space="preserve">Montante A (MÃO DE OBRA)  +  Montante B (INSUMOS)</t>
  </si>
  <si>
    <t xml:space="preserve">MONTANTE C - DEMAIS COMPONENTES</t>
  </si>
  <si>
    <t xml:space="preserve">Despesas administrativas/operacionais</t>
  </si>
  <si>
    <t xml:space="preserve">Base de cálculo do lucro</t>
  </si>
  <si>
    <t xml:space="preserve">Total do Montante C (DEMAIS COMPONENTES)</t>
  </si>
  <si>
    <t xml:space="preserve">Montante A (MÃO DE OBRA) + Montante B (INSUMOS) + Montante C (DEMAIS COMPONENTES)</t>
  </si>
  <si>
    <t xml:space="preserve">MONTANTE D - TRIBUTOS</t>
  </si>
  <si>
    <t xml:space="preserve">PIS/PASEP</t>
  </si>
  <si>
    <t xml:space="preserve">Total do Montante D (TRIBUTOS)</t>
  </si>
  <si>
    <t xml:space="preserve">VALOR MENSAL DO POSTO</t>
  </si>
  <si>
    <t xml:space="preserve">PLANILHA DE CUSTO E FORMAÇÃO DE PREÇO MENSAL ESTIMATIVO DO PROFISSIONAL SUBSTITUTO DO TITULAR EM FÉRIAS </t>
  </si>
  <si>
    <t xml:space="preserve">DESCRIÇÃO </t>
  </si>
  <si>
    <t xml:space="preserve">4.5</t>
  </si>
  <si>
    <t xml:space="preserve">Percentual</t>
  </si>
  <si>
    <t xml:space="preserve">Módulo 1 - Total da Remuneração</t>
  </si>
  <si>
    <t xml:space="preserve">Total do Custo MENSAL de Reposição do Profissional Ausente em Férias</t>
  </si>
  <si>
    <t xml:space="preserve">Total do Custo ANUAL de Reposição do Profissional Ausente em Férias</t>
  </si>
  <si>
    <t xml:space="preserve">Módulo 2 - Benefícios Mensais e Diários</t>
  </si>
  <si>
    <t xml:space="preserve">Outros (sem concessão do intervalo intrajornada)</t>
  </si>
  <si>
    <t xml:space="preserve">Total de Benefícios Mensais e Diários</t>
  </si>
  <si>
    <t xml:space="preserve">Módulo 5 - Custos Indiretos, Lucros e Tributos</t>
  </si>
  <si>
    <t xml:space="preserve">Custos Indiretos (Despesas Operacionais e Administrativas)</t>
  </si>
  <si>
    <t xml:space="preserve">Tributos</t>
  </si>
  <si>
    <t xml:space="preserve">C.1</t>
  </si>
  <si>
    <t xml:space="preserve">Tributos Federais (PIS E COFINS)</t>
  </si>
  <si>
    <t xml:space="preserve">C.2</t>
  </si>
  <si>
    <t xml:space="preserve">Tributos Estaduais (especificar)</t>
  </si>
  <si>
    <t xml:space="preserve">C.3</t>
  </si>
  <si>
    <t xml:space="preserve">Tributos Municipais (ISS)</t>
  </si>
  <si>
    <t xml:space="preserve">C.4</t>
  </si>
  <si>
    <t xml:space="preserve">Outros tributos (especificar)</t>
  </si>
  <si>
    <t xml:space="preserve">Total dos Custos Indiretos e Tributos</t>
  </si>
  <si>
    <t xml:space="preserve">CUSTO TOTAL DO PROFISSIONAL SUBSTITUTO</t>
  </si>
  <si>
    <t xml:space="preserve">Resumo do Custo Por Empregado Substituto do Titular em Férias</t>
  </si>
  <si>
    <t xml:space="preserve">Mão de Obra Vinculada à Execução Contratual  (Valor Por Empregado)</t>
  </si>
  <si>
    <t xml:space="preserve">Módulo 1 - Composição Remuneração * 12 (Anual)</t>
  </si>
  <si>
    <t xml:space="preserve">Subtotal (A+B)</t>
  </si>
  <si>
    <t xml:space="preserve">Módulo 5 - Custos Indiretos, Tributos e Lucro</t>
  </si>
  <si>
    <t xml:space="preserve">Valor Total Mensal Por Empregado Substituto do Titular em Férias </t>
  </si>
  <si>
    <t xml:space="preserve">PLANILHA DE CUSTO E FORMAÇÃO DE PREÇOS MENSAL ESTIMATIVOS</t>
  </si>
  <si>
    <t xml:space="preserve">SUBSEÇÃO JUDICIÁRIA DE DIVINÓPOLIS</t>
  </si>
  <si>
    <t xml:space="preserve">DIURNO 12HX36H INDENIZADO FINAIS SEMANA E FERIADOS)</t>
  </si>
  <si>
    <t xml:space="preserve">Função de Líder de Equipe I – não aplicável a esta subseção</t>
  </si>
  <si>
    <t xml:space="preserve">Função de Líder de Equipe II – não aplicável a esta subseção</t>
  </si>
  <si>
    <t xml:space="preserve">SUBSEÇÃO JUDICIÁRIA DE GOVERNADOR VALADARES </t>
  </si>
  <si>
    <t xml:space="preserve">SUBSEÇÃO JUDICIÁRIA DE IPATINGA</t>
  </si>
  <si>
    <t xml:space="preserve">SUBSEÇÃO JUDICIÁRIA DE ITUIUTABA</t>
  </si>
  <si>
    <t xml:space="preserve">SUBSEÇÃO JUDICIÁRIA DE JANAÚBA</t>
  </si>
  <si>
    <t xml:space="preserve">SUBSEÇÃO JUDICIÁRIA DE JUIZ DE FORA</t>
  </si>
  <si>
    <t xml:space="preserve">SUBSEÇÃO JUDICIÁRIA DE LAVRAS</t>
  </si>
  <si>
    <t xml:space="preserve">SUBSEÇÃO JUDICIÁRIA DE MANHUAÇU</t>
  </si>
  <si>
    <t xml:space="preserve">SUBSEÇÃO JUDICIÁRIA DE MONTES CLAROS</t>
  </si>
  <si>
    <t xml:space="preserve">SUBSEÇÃO JUDICIÁRIA DE MURIAÉ</t>
  </si>
  <si>
    <t xml:space="preserve">SUBSEÇÃO JUDICIÁRIA DE PARACATU</t>
  </si>
  <si>
    <t xml:space="preserve">SUBSEÇÃO JUDICIÁRIA DE PASSOS</t>
  </si>
  <si>
    <t xml:space="preserve">SUBSEÇÃO JUDICIÁRIA DE PATOS DE MINAS</t>
  </si>
  <si>
    <t xml:space="preserve">SUBSEÇÃO JUDICIÁRIA DE POÇOS DE CALDAS</t>
  </si>
  <si>
    <t xml:space="preserve">SUBSEÇÃO JUDICIÁRIA DE PONTE NOVA</t>
  </si>
  <si>
    <t xml:space="preserve">SUBSEÇÃO JUDICIÁRIA DE POUSO ALEGRE</t>
  </si>
  <si>
    <t xml:space="preserve">SUBSEÇÃO JUDICIÁRIA DE SÃO JOÃO DEL REI</t>
  </si>
  <si>
    <t xml:space="preserve">SUBSEÇÃO JUDICIÁRIA DE SETE LAGOAS</t>
  </si>
  <si>
    <t xml:space="preserve">SUBSEÇÃO JUDICIÁRIA DE SÃO SEBASTIÃO DO PARAÍSO</t>
  </si>
  <si>
    <t xml:space="preserve">SUBSEÇÃO JUDICIÁRIA DE TEÓFILO OTONI</t>
  </si>
  <si>
    <t xml:space="preserve">SUBSEÇÃO JUDICIÁRIA DE UBERABA</t>
  </si>
  <si>
    <t xml:space="preserve">OBJETO:  SERVIÇOS DE VIGILÂNCIA DESARMADA </t>
  </si>
  <si>
    <t xml:space="preserve">SUBSEÇÃO JUDICIÁRIA DE UBERLÂNDIA</t>
  </si>
  <si>
    <t xml:space="preserve">SUBSEÇÃO JUDICIÁRIA DE UNAÍ </t>
  </si>
  <si>
    <t xml:space="preserve">Tribunal Regional Federal da6ª Região</t>
  </si>
  <si>
    <t xml:space="preserve">SUBSEÇÃO JUDICIÁRIA DE VARGINHA </t>
  </si>
  <si>
    <t xml:space="preserve">SUBSEÇÃO JUDICIÁRIA DE VIÇOSA </t>
  </si>
  <si>
    <t xml:space="preserve">GRUPO "A"</t>
  </si>
  <si>
    <t xml:space="preserve">Percentuais para contingenciamento de encargos trabalhistas a serem aplicados sobre a NF</t>
  </si>
  <si>
    <t xml:space="preserve">Título</t>
  </si>
  <si>
    <t xml:space="preserve">VARIAÇÃO RAT AJUSTADO 0,50% A 6%</t>
  </si>
  <si>
    <t xml:space="preserve">EMPRESAS</t>
  </si>
  <si>
    <t xml:space="preserve">Grupo </t>
  </si>
  <si>
    <t xml:space="preserve">Mínimo</t>
  </si>
  <si>
    <t xml:space="preserve">Máximo</t>
  </si>
  <si>
    <t xml:space="preserve">SUBMÓDULO E.1 - da IN 02/2008 MPOG:</t>
  </si>
  <si>
    <t xml:space="preserve">RAT:</t>
  </si>
  <si>
    <t xml:space="preserve">13º salário</t>
  </si>
  <si>
    <t xml:space="preserve">Férias</t>
  </si>
  <si>
    <t xml:space="preserve">1/3 constitucional</t>
  </si>
  <si>
    <t xml:space="preserve">Incidência do Grupo A (*) = % x 21,21%</t>
  </si>
  <si>
    <t xml:space="preserve">Multa do FGTS</t>
  </si>
  <si>
    <t xml:space="preserve">Encargos a contingenciar</t>
  </si>
  <si>
    <t xml:space="preserve">Taxa da conta-corrente vinculada (inciso IV art. 3º IN 001/2016)</t>
  </si>
  <si>
    <t xml:space="preserve">Total a contingenciar</t>
  </si>
  <si>
    <t xml:space="preserve">TOTAL REMUNERAÇÃO</t>
  </si>
  <si>
    <t xml:space="preserve">GLOSA RESOLUÇÃO 651</t>
  </si>
  <si>
    <t xml:space="preserve">PLANILHA DE CUSTO E FORMAÇÃO DE PREÇO MENSAL ESTIMATIVO POR LOCALIDADE (BELO HORIZONTE E 25 SUBSEÇÕES JUDICIÁRIAS)</t>
  </si>
  <si>
    <t xml:space="preserve">ANEXO XII</t>
  </si>
  <si>
    <t xml:space="preserve">BELO HORIZONTE</t>
  </si>
  <si>
    <t xml:space="preserve">PERCENTUAL IMR APLICADO</t>
  </si>
  <si>
    <t xml:space="preserve">Valor Mensal da Categoria</t>
  </si>
  <si>
    <t xml:space="preserve">Quantidade de Postos</t>
  </si>
  <si>
    <t xml:space="preserve">Quantidade de Homem por Posto</t>
  </si>
  <si>
    <t xml:space="preserve">Desconto Mensal de Faltas/Atrasos e do Titular em Férias sem Substituição</t>
  </si>
  <si>
    <t xml:space="preserve">Glosa de Faltas e Atrasos</t>
  </si>
  <si>
    <t xml:space="preserve">Quant. Dias</t>
  </si>
  <si>
    <t xml:space="preserve">Desconto Mensal do Titular em Férias sem Substituto</t>
  </si>
  <si>
    <t xml:space="preserve">Custo Unitário da Categoria</t>
  </si>
  <si>
    <t xml:space="preserve">Dias de Férias</t>
  </si>
  <si>
    <t xml:space="preserve">Valor Desconto Mensal</t>
  </si>
  <si>
    <t xml:space="preserve">Total da Glosa de Atrasos/Faltas e do Desconto Mensal do Titular em Férias Sem Substituição</t>
  </si>
  <si>
    <t xml:space="preserve">TOTAL CATEGORIA</t>
  </si>
  <si>
    <t xml:space="preserve">TOTAL MENSAL </t>
  </si>
  <si>
    <t xml:space="preserve">TOTAL MENSAL COM IMR APLICADO</t>
  </si>
  <si>
    <t xml:space="preserve">Descrição</t>
  </si>
  <si>
    <t xml:space="preserve">DIVINÓPOLIS</t>
  </si>
  <si>
    <t xml:space="preserve">GOVERNADOR VALADARES</t>
  </si>
  <si>
    <t xml:space="preserve">IPATINGA</t>
  </si>
  <si>
    <t xml:space="preserve">ITUIUTABA</t>
  </si>
  <si>
    <t xml:space="preserve">JANAUBA</t>
  </si>
  <si>
    <t xml:space="preserve">JUIZ DE FORA</t>
  </si>
  <si>
    <t xml:space="preserve">LAVRAS</t>
  </si>
  <si>
    <t xml:space="preserve">MANHUAÇU</t>
  </si>
  <si>
    <t xml:space="preserve">MONTES CLAROS</t>
  </si>
  <si>
    <t xml:space="preserve">MURIAÉ</t>
  </si>
  <si>
    <t xml:space="preserve">PARACATU</t>
  </si>
  <si>
    <t xml:space="preserve">TOTAL MENSAL</t>
  </si>
  <si>
    <t xml:space="preserve">PASSOS</t>
  </si>
  <si>
    <t xml:space="preserve">PATOS DE MINAS</t>
  </si>
  <si>
    <t xml:space="preserve">POÇOS DE CALDAS</t>
  </si>
  <si>
    <t xml:space="preserve">PONTE NOVA</t>
  </si>
  <si>
    <t xml:space="preserve">POUSO ALEGRE</t>
  </si>
  <si>
    <t xml:space="preserve">SÃO JOÃO DEL REI</t>
  </si>
  <si>
    <t xml:space="preserve">SÃO SEBASTIÃO</t>
  </si>
  <si>
    <t xml:space="preserve">SETE LAGOAS</t>
  </si>
  <si>
    <t xml:space="preserve">TEÓFILO OTONI</t>
  </si>
  <si>
    <t xml:space="preserve">UBERLÂNDIA</t>
  </si>
  <si>
    <t xml:space="preserve">UBERABA</t>
  </si>
  <si>
    <t xml:space="preserve">UNAÍ</t>
  </si>
  <si>
    <t xml:space="preserve">VARGINHA</t>
  </si>
  <si>
    <t xml:space="preserve">VIÇOSA</t>
  </si>
  <si>
    <t xml:space="preserve">Seção / Subseção Judiciária</t>
  </si>
  <si>
    <t xml:space="preserve">VT 44 HORAS</t>
  </si>
  <si>
    <t xml:space="preserve">VT 12 X 36</t>
  </si>
  <si>
    <t xml:space="preserve">VT POR DIA ÚTIL (44 HORAS)</t>
  </si>
  <si>
    <t xml:space="preserve">VT POR DIA ÚTIL (12 X 36)</t>
  </si>
  <si>
    <t xml:space="preserve">QUANTIDADE DE  DIAS ÚTEIS PARA GLOSA DE VT DO VIGILANTE (44 HORAS) </t>
  </si>
  <si>
    <t xml:space="preserve">QUANTIDADE DE  DIAS PARA GLOSA DE VT DO VIGILANTE (12 X 36)</t>
  </si>
  <si>
    <t xml:space="preserve">VALOR GLOSA VT</t>
  </si>
  <si>
    <t xml:space="preserve">VALOR por dia do VA com incidência dos montantes C e D</t>
  </si>
  <si>
    <t xml:space="preserve">QUANTIDADE DE DIAS DE GLOSA DE VALE ALIMENTAÇÃO</t>
  </si>
  <si>
    <t xml:space="preserve">VALOR GLOSA DO VALE ALIMENTAÇÃO</t>
  </si>
</sst>
</file>

<file path=xl/styles.xml><?xml version="1.0" encoding="utf-8"?>
<styleSheet xmlns="http://schemas.openxmlformats.org/spreadsheetml/2006/main">
  <numFmts count="20">
    <numFmt numFmtId="164" formatCode="General"/>
    <numFmt numFmtId="165" formatCode="* #,##0.00\ ;* \(#,##0.00\);* \-00\ ;@\ "/>
    <numFmt numFmtId="166" formatCode="* #,##0\ ;* \(#,##0\);* \-00\ ;@\ "/>
    <numFmt numFmtId="167" formatCode="@"/>
    <numFmt numFmtId="168" formatCode="* #,##0.00\ ;\-* #,##0.00\ ;* \-00\ ;@\ "/>
    <numFmt numFmtId="169" formatCode="[$R$-416]\ #,##0.00;[RED]\-[$R$-416]\ #,##0.00"/>
    <numFmt numFmtId="170" formatCode="#,##0.00"/>
    <numFmt numFmtId="171" formatCode="&quot; R$ &quot;* #,##0.00\ ;&quot;-R$ &quot;* #,##0.00\ ;&quot; R$ &quot;* \-00\ ;@\ "/>
    <numFmt numFmtId="172" formatCode="0%"/>
    <numFmt numFmtId="173" formatCode="0.00%"/>
    <numFmt numFmtId="174" formatCode="0"/>
    <numFmt numFmtId="175" formatCode="General"/>
    <numFmt numFmtId="176" formatCode="0.00"/>
    <numFmt numFmtId="177" formatCode="0.000%"/>
    <numFmt numFmtId="178" formatCode="* #,##0.00000\ ;\-* #,##0.00000\ ;* \-00\ ;@\ "/>
    <numFmt numFmtId="179" formatCode="* #,##0.0000\ ;* \(#,##0.0000\);* \-00\ ;@\ "/>
    <numFmt numFmtId="180" formatCode="* #,##0.00000\ ;* \(#,##0.00000\);* \-00\ ;@\ "/>
    <numFmt numFmtId="181" formatCode="#,##0"/>
    <numFmt numFmtId="182" formatCode="&quot;R$ &quot;#,##0.00"/>
    <numFmt numFmtId="183" formatCode="_(* #,##0.00_);_(* \(#,##0.00\);_(* \-??_);_(@_)"/>
  </numFmts>
  <fonts count="85">
    <font>
      <sz val="10"/>
      <name val="Times New Roman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1"/>
    </font>
    <font>
      <sz val="10"/>
      <color rgb="FF000000"/>
      <name val="Calibri"/>
      <family val="2"/>
      <charset val="1"/>
    </font>
    <font>
      <b val="true"/>
      <sz val="14"/>
      <color rgb="FFFFFFFF"/>
      <name val="Times New Roman"/>
      <family val="1"/>
      <charset val="1"/>
    </font>
    <font>
      <b val="true"/>
      <sz val="14"/>
      <name val="Times New Roman"/>
      <family val="1"/>
      <charset val="1"/>
    </font>
    <font>
      <b val="true"/>
      <sz val="12"/>
      <name val="Times New Roman"/>
      <family val="1"/>
      <charset val="1"/>
    </font>
    <font>
      <sz val="16"/>
      <name val="Times New Roman"/>
      <family val="1"/>
      <charset val="1"/>
    </font>
    <font>
      <sz val="12"/>
      <name val="Times New Roman"/>
      <family val="1"/>
      <charset val="1"/>
    </font>
    <font>
      <b val="true"/>
      <sz val="10"/>
      <name val="Times New Roman"/>
      <family val="1"/>
      <charset val="1"/>
    </font>
    <font>
      <b val="true"/>
      <sz val="11"/>
      <name val="Times New Roman"/>
      <family val="1"/>
      <charset val="1"/>
    </font>
    <font>
      <b val="true"/>
      <sz val="11"/>
      <name val="Times New Roman"/>
      <family val="0"/>
      <charset val="1"/>
    </font>
    <font>
      <b val="true"/>
      <sz val="10"/>
      <name val="Times New Roman"/>
      <family val="0"/>
      <charset val="1"/>
    </font>
    <font>
      <b val="true"/>
      <sz val="12"/>
      <color rgb="FF000000"/>
      <name val="Times New Roman"/>
      <family val="0"/>
      <charset val="1"/>
    </font>
    <font>
      <i val="true"/>
      <sz val="11"/>
      <name val="Times New Roman"/>
      <family val="0"/>
      <charset val="1"/>
    </font>
    <font>
      <b val="true"/>
      <sz val="14"/>
      <color rgb="FF000000"/>
      <name val="Calibri"/>
      <family val="2"/>
      <charset val="1"/>
    </font>
    <font>
      <sz val="11"/>
      <name val="Calibri"/>
      <family val="2"/>
      <charset val="1"/>
    </font>
    <font>
      <b val="true"/>
      <sz val="10"/>
      <name val="Calibri"/>
      <family val="2"/>
      <charset val="1"/>
    </font>
    <font>
      <b val="true"/>
      <sz val="11"/>
      <name val="Calibri"/>
      <family val="2"/>
      <charset val="1"/>
    </font>
    <font>
      <b val="true"/>
      <sz val="11"/>
      <name val="Arial"/>
      <family val="2"/>
      <charset val="1"/>
    </font>
    <font>
      <b val="true"/>
      <sz val="11"/>
      <color rgb="FF000000"/>
      <name val="Times New Roman"/>
      <family val="1"/>
      <charset val="1"/>
    </font>
    <font>
      <sz val="11"/>
      <color rgb="FFBFBFBF"/>
      <name val="Calibri"/>
      <family val="2"/>
      <charset val="1"/>
    </font>
    <font>
      <sz val="10"/>
      <color rgb="FFBFBFBF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 val="true"/>
      <sz val="12"/>
      <name val="Calibri"/>
      <family val="2"/>
      <charset val="1"/>
    </font>
    <font>
      <sz val="12"/>
      <color rgb="FFFF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2"/>
      <color rgb="FFFF0000"/>
      <name val="Calibri"/>
      <family val="2"/>
      <charset val="1"/>
    </font>
    <font>
      <sz val="8"/>
      <name val="Calibri"/>
      <family val="2"/>
      <charset val="1"/>
    </font>
    <font>
      <sz val="10"/>
      <color rgb="FF333333"/>
      <name val="Calibri"/>
      <family val="2"/>
      <charset val="1"/>
    </font>
    <font>
      <sz val="10"/>
      <name val="Calibri"/>
      <family val="2"/>
      <charset val="1"/>
    </font>
    <font>
      <b val="true"/>
      <u val="single"/>
      <sz val="10"/>
      <name val="Calibri"/>
      <family val="2"/>
      <charset val="1"/>
    </font>
    <font>
      <b val="true"/>
      <sz val="10"/>
      <color rgb="FF000000"/>
      <name val="Calibri"/>
      <family val="0"/>
      <charset val="1"/>
    </font>
    <font>
      <sz val="10"/>
      <color rgb="FFFF6D6D"/>
      <name val="Times New Roman"/>
      <family val="0"/>
      <charset val="1"/>
    </font>
    <font>
      <sz val="9"/>
      <name val="Calibri"/>
      <family val="2"/>
      <charset val="1"/>
    </font>
    <font>
      <b val="true"/>
      <sz val="16"/>
      <name val="Times New Roman"/>
      <family val="0"/>
      <charset val="1"/>
    </font>
    <font>
      <b val="true"/>
      <sz val="14"/>
      <color rgb="FF000000"/>
      <name val="Arial"/>
      <family val="2"/>
      <charset val="1"/>
    </font>
    <font>
      <b val="true"/>
      <sz val="14"/>
      <name val="Arial"/>
      <family val="2"/>
      <charset val="1"/>
    </font>
    <font>
      <b val="true"/>
      <sz val="10"/>
      <name val="Arial"/>
      <family val="2"/>
      <charset val="1"/>
    </font>
    <font>
      <sz val="12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2"/>
      <color rgb="FFFF0000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sz val="12"/>
      <name val="Calibri"/>
      <family val="2"/>
      <charset val="1"/>
    </font>
    <font>
      <sz val="11"/>
      <name val="Arial"/>
      <family val="2"/>
      <charset val="1"/>
    </font>
    <font>
      <sz val="11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b val="true"/>
      <sz val="14"/>
      <color rgb="FF000000"/>
      <name val="Times New Roman"/>
      <family val="1"/>
      <charset val="1"/>
    </font>
    <font>
      <b val="true"/>
      <sz val="10"/>
      <color rgb="FFFFFFFF"/>
      <name val="Arial"/>
      <family val="2"/>
      <charset val="1"/>
    </font>
    <font>
      <b val="true"/>
      <sz val="9"/>
      <color rgb="FF000000"/>
      <name val="Arial"/>
      <family val="2"/>
      <charset val="1"/>
    </font>
    <font>
      <sz val="9"/>
      <name val="Arial"/>
      <family val="2"/>
      <charset val="1"/>
    </font>
    <font>
      <b val="true"/>
      <sz val="9"/>
      <name val="Arial"/>
      <family val="2"/>
      <charset val="1"/>
    </font>
    <font>
      <sz val="9"/>
      <color rgb="FF000000"/>
      <name val="Arial"/>
      <family val="2"/>
      <charset val="1"/>
    </font>
    <font>
      <sz val="14"/>
      <color rgb="FFFFFFFF"/>
      <name val="Arial"/>
      <family val="2"/>
      <charset val="1"/>
    </font>
    <font>
      <b val="true"/>
      <sz val="12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9"/>
      <name val="Times New Roman"/>
      <family val="1"/>
      <charset val="1"/>
    </font>
    <font>
      <sz val="8"/>
      <name val="Times New Roman"/>
      <family val="1"/>
      <charset val="1"/>
    </font>
    <font>
      <b val="true"/>
      <i val="true"/>
      <sz val="10"/>
      <name val="Times New Roman"/>
      <family val="1"/>
      <charset val="1"/>
    </font>
    <font>
      <sz val="6"/>
      <name val="Times New Roman"/>
      <family val="1"/>
      <charset val="1"/>
    </font>
    <font>
      <b val="true"/>
      <sz val="10"/>
      <color rgb="FFFF0000"/>
      <name val="Times New Roman"/>
      <family val="1"/>
      <charset val="1"/>
    </font>
    <font>
      <b val="true"/>
      <sz val="8"/>
      <name val="Times New Roman"/>
      <family val="1"/>
      <charset val="1"/>
    </font>
    <font>
      <b val="true"/>
      <sz val="12"/>
      <color rgb="FFFFFFFF"/>
      <name val="Times New Roman"/>
      <family val="1"/>
      <charset val="1"/>
    </font>
    <font>
      <sz val="9"/>
      <color rgb="FF000000"/>
      <name val="Times New Roman"/>
      <family val="1"/>
      <charset val="1"/>
    </font>
    <font>
      <b val="true"/>
      <sz val="10"/>
      <color rgb="FFFFFFFF"/>
      <name val="Times New Roman"/>
      <family val="1"/>
      <charset val="1"/>
    </font>
    <font>
      <b val="true"/>
      <sz val="9"/>
      <name val="Times New Roman"/>
      <family val="1"/>
      <charset val="1"/>
    </font>
    <font>
      <b val="true"/>
      <sz val="9"/>
      <color rgb="FF000000"/>
      <name val="Times New Roman"/>
      <family val="1"/>
      <charset val="1"/>
    </font>
    <font>
      <sz val="7"/>
      <name val="Times New Roman"/>
      <family val="1"/>
      <charset val="1"/>
    </font>
    <font>
      <sz val="11"/>
      <name val="Times New Roman"/>
      <family val="1"/>
      <charset val="1"/>
    </font>
    <font>
      <b val="true"/>
      <sz val="8"/>
      <name val="Arial Narrow"/>
      <family val="2"/>
      <charset val="1"/>
    </font>
    <font>
      <sz val="8"/>
      <name val="Arial Narrow"/>
      <family val="2"/>
      <charset val="1"/>
    </font>
    <font>
      <sz val="10"/>
      <name val="Arial Narrow"/>
      <family val="2"/>
      <charset val="1"/>
    </font>
    <font>
      <sz val="9"/>
      <name val="Arial Narrow"/>
      <family val="2"/>
      <charset val="1"/>
    </font>
    <font>
      <b val="true"/>
      <sz val="9"/>
      <name val="Arial Narrow"/>
      <family val="2"/>
      <charset val="1"/>
    </font>
    <font>
      <sz val="6"/>
      <color rgb="FF242424"/>
      <name val="Segoe UI"/>
      <family val="2"/>
      <charset val="1"/>
    </font>
    <font>
      <b val="true"/>
      <sz val="12"/>
      <color rgb="FFFF0000"/>
      <name val="Times New Roman"/>
      <family val="1"/>
      <charset val="1"/>
    </font>
    <font>
      <sz val="14"/>
      <name val="Times New Roman"/>
      <family val="1"/>
      <charset val="1"/>
    </font>
    <font>
      <sz val="10"/>
      <color rgb="FFFFFFFF"/>
      <name val="Times New Roman"/>
      <family val="1"/>
      <charset val="1"/>
    </font>
    <font>
      <b val="true"/>
      <sz val="8"/>
      <color rgb="FFFFFFFF"/>
      <name val="Times New Roman"/>
      <family val="1"/>
      <charset val="1"/>
    </font>
  </fonts>
  <fills count="32">
    <fill>
      <patternFill patternType="none"/>
    </fill>
    <fill>
      <patternFill patternType="gray125"/>
    </fill>
    <fill>
      <patternFill patternType="solid">
        <fgColor rgb="FF808080"/>
        <bgColor rgb="FF77BC65"/>
      </patternFill>
    </fill>
    <fill>
      <patternFill patternType="solid">
        <fgColor rgb="FFFFFFFF"/>
        <bgColor rgb="FFFFF5CE"/>
      </patternFill>
    </fill>
    <fill>
      <patternFill patternType="solid">
        <fgColor rgb="FFDAE3F3"/>
        <bgColor rgb="FFDCE6F2"/>
      </patternFill>
    </fill>
    <fill>
      <patternFill patternType="solid">
        <fgColor rgb="FFD9D9D9"/>
        <bgColor rgb="FFDDDDDD"/>
      </patternFill>
    </fill>
    <fill>
      <patternFill patternType="solid">
        <fgColor rgb="FF77BC65"/>
        <bgColor rgb="FFAFD095"/>
      </patternFill>
    </fill>
    <fill>
      <patternFill patternType="solid">
        <fgColor rgb="FFDDDDDD"/>
        <bgColor rgb="FFD9D9D9"/>
      </patternFill>
    </fill>
    <fill>
      <patternFill patternType="solid">
        <fgColor rgb="FFF8CBAD"/>
        <bgColor rgb="FFFFCC99"/>
      </patternFill>
    </fill>
    <fill>
      <patternFill patternType="solid">
        <fgColor rgb="FFDCE6F2"/>
        <bgColor rgb="FFDAE3F3"/>
      </patternFill>
    </fill>
    <fill>
      <patternFill patternType="solid">
        <fgColor rgb="FFDEEBF7"/>
        <bgColor rgb="FFDCE6F2"/>
      </patternFill>
    </fill>
    <fill>
      <patternFill patternType="solid">
        <fgColor rgb="FFAFD095"/>
        <bgColor rgb="FFC5E0B4"/>
      </patternFill>
    </fill>
    <fill>
      <patternFill patternType="solid">
        <fgColor rgb="FFFFFF99"/>
        <bgColor rgb="FFFFFFA6"/>
      </patternFill>
    </fill>
    <fill>
      <patternFill patternType="solid">
        <fgColor rgb="FFFFFFA6"/>
        <bgColor rgb="FFFFFF99"/>
      </patternFill>
    </fill>
    <fill>
      <patternFill patternType="solid">
        <fgColor rgb="FFCCCCCC"/>
        <bgColor rgb="FFC0C0C0"/>
      </patternFill>
    </fill>
    <fill>
      <patternFill patternType="solid">
        <fgColor rgb="FFC0C0C0"/>
        <bgColor rgb="FFBFBFBF"/>
      </patternFill>
    </fill>
    <fill>
      <patternFill patternType="solid">
        <fgColor rgb="FF355269"/>
        <bgColor rgb="FF1F4E79"/>
      </patternFill>
    </fill>
    <fill>
      <patternFill patternType="solid">
        <fgColor rgb="FFCCCCFF"/>
        <bgColor rgb="FFCCCCCC"/>
      </patternFill>
    </fill>
    <fill>
      <patternFill patternType="solid">
        <fgColor rgb="FFFFCC99"/>
        <bgColor rgb="FFF8CBAD"/>
      </patternFill>
    </fill>
    <fill>
      <patternFill patternType="solid">
        <fgColor rgb="FFCCFFCC"/>
        <bgColor rgb="FFDEEBF7"/>
      </patternFill>
    </fill>
    <fill>
      <patternFill patternType="solid">
        <fgColor rgb="FFFFCCFF"/>
        <bgColor rgb="FFF7D1D5"/>
      </patternFill>
    </fill>
    <fill>
      <patternFill patternType="solid">
        <fgColor rgb="FFC5E0B4"/>
        <bgColor rgb="FFD9D9D9"/>
      </patternFill>
    </fill>
    <fill>
      <patternFill patternType="solid">
        <fgColor rgb="FFE7E6E6"/>
        <bgColor rgb="FFDCE6F2"/>
      </patternFill>
    </fill>
    <fill>
      <patternFill patternType="solid">
        <fgColor rgb="FF1F4E79"/>
        <bgColor rgb="FF355269"/>
      </patternFill>
    </fill>
    <fill>
      <patternFill patternType="solid">
        <fgColor rgb="FFFFF2CC"/>
        <bgColor rgb="FFFFF5CE"/>
      </patternFill>
    </fill>
    <fill>
      <patternFill patternType="solid">
        <fgColor rgb="FFFFE699"/>
        <bgColor rgb="FFFFE994"/>
      </patternFill>
    </fill>
    <fill>
      <patternFill patternType="solid">
        <fgColor rgb="FFFBE5D6"/>
        <bgColor rgb="FFFFF2CC"/>
      </patternFill>
    </fill>
    <fill>
      <patternFill patternType="solid">
        <fgColor rgb="FFFFFF00"/>
        <bgColor rgb="FFFFFF99"/>
      </patternFill>
    </fill>
    <fill>
      <patternFill patternType="solid">
        <fgColor rgb="FFFFF5CE"/>
        <bgColor rgb="FFFFF2CC"/>
      </patternFill>
    </fill>
    <fill>
      <patternFill patternType="solid">
        <fgColor rgb="FFFFE994"/>
        <bgColor rgb="FFFFE699"/>
      </patternFill>
    </fill>
    <fill>
      <patternFill patternType="solid">
        <fgColor rgb="FFF7D1D5"/>
        <bgColor rgb="FFF8CBAD"/>
      </patternFill>
    </fill>
    <fill>
      <patternFill patternType="solid">
        <fgColor rgb="FFE0C2CD"/>
        <bgColor rgb="FFCCCCCC"/>
      </patternFill>
    </fill>
  </fills>
  <borders count="79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medium"/>
      <top style="medium"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hair"/>
      <right style="thin"/>
      <top style="hair"/>
      <bottom style="thin"/>
      <diagonal/>
    </border>
    <border diagonalUp="false" diagonalDown="false">
      <left style="thin"/>
      <right style="thin"/>
      <top style="hair"/>
      <bottom style="thin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hair"/>
      <top style="thin"/>
      <bottom/>
      <diagonal/>
    </border>
    <border diagonalUp="false" diagonalDown="false">
      <left style="medium"/>
      <right style="hair"/>
      <top style="medium"/>
      <bottom style="thin"/>
      <diagonal/>
    </border>
    <border diagonalUp="false" diagonalDown="false">
      <left style="thin"/>
      <right style="hair"/>
      <top style="thin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hair"/>
      <top style="thin"/>
      <bottom style="medium"/>
      <diagonal/>
    </border>
    <border diagonalUp="false" diagonalDown="false">
      <left style="hair"/>
      <right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medium"/>
      <top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41" fontId="1" fillId="0" borderId="0" applyFont="true" applyBorder="false" applyAlignment="false" applyProtection="false"/>
    <xf numFmtId="171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42" fontId="1" fillId="0" borderId="0" applyFont="true" applyBorder="false" applyAlignment="false" applyProtection="false"/>
    <xf numFmtId="172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9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false" indent="4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4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4" xfId="15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4" borderId="4" xfId="15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8" fillId="3" borderId="4" xfId="1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3" borderId="4" xfId="1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4" fillId="0" borderId="4" xfId="15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1" fillId="0" borderId="4" xfId="15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4" fillId="4" borderId="4" xfId="1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1" fillId="0" borderId="4" xfId="15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1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2" fillId="6" borderId="4" xfId="15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1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4" fillId="7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5" fillId="7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8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9" fillId="9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9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9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18" fillId="0" borderId="4" xfId="17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8" fillId="0" borderId="7" xfId="17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71" fontId="18" fillId="0" borderId="0" xfId="17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9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1" fillId="6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1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1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2" fillId="1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1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1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3" fontId="25" fillId="0" borderId="6" xfId="19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25" fillId="0" borderId="0" xfId="19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3" fontId="25" fillId="0" borderId="6" xfId="19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73" fontId="25" fillId="0" borderId="0" xfId="19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73" fontId="25" fillId="0" borderId="11" xfId="19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5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8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9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11" borderId="1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2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2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9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30" fillId="11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1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73" fontId="3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30" fillId="5" borderId="7" xfId="17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30" fillId="0" borderId="0" xfId="17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1" fillId="9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30" fillId="5" borderId="13" xfId="17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3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3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3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2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34" fillId="12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34" fillId="1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3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4" fillId="1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1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0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1" fillId="13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1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3" borderId="4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43" fillId="3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4" fillId="13" borderId="4" xfId="15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4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3" fillId="3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3" fontId="43" fillId="13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5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6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4" fillId="0" borderId="4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3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4" fontId="43" fillId="3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44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43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5" fontId="43" fillId="3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2" fontId="44" fillId="13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3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3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6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7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2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3" fillId="3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43" fillId="3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2" fontId="44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6" fontId="48" fillId="0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5" fillId="14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2" fontId="43" fillId="13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9" fillId="12" borderId="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70" fontId="43" fillId="13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6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3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0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0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3" fontId="50" fillId="13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50" fillId="13" borderId="4" xfId="15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51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5" fontId="51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51" fillId="13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2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5" fillId="3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75" fontId="4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8" fillId="1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3" fillId="15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4" fillId="2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9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9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9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5" fillId="15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5" fillId="15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6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6" fillId="3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56" fillId="13" borderId="7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3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5" fillId="3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3" fontId="55" fillId="3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5" fillId="15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5" fillId="15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2" fontId="55" fillId="15" borderId="2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56" fillId="16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3" fontId="57" fillId="0" borderId="2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6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3" fontId="56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57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6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6" fillId="0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58" fillId="0" borderId="2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55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5" fillId="15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5" fillId="15" borderId="2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6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46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6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3" fontId="46" fillId="0" borderId="0" xfId="21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3" fontId="46" fillId="16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7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5" fillId="15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5" fillId="15" borderId="2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7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7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5" fillId="15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5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5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3" fontId="55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9" fillId="16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49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49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4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0" fontId="49" fillId="0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15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9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9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7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4" fillId="0" borderId="4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3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34" fillId="13" borderId="4" xfId="21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9" fontId="34" fillId="0" borderId="7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34" fillId="0" borderId="0" xfId="2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4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27" fillId="0" borderId="7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7" fillId="15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27" fillId="15" borderId="13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8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9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4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0" fillId="15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1" fillId="15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5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2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2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2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62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3" borderId="4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2" fontId="4" fillId="3" borderId="4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3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1" fillId="3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7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7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7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7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17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7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17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2" fontId="4" fillId="17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17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17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2" fontId="4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4" fillId="3" borderId="0" xfId="21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19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18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8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18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18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4" fillId="18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8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8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18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8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1" fillId="18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18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18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8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8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4" fillId="18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4" fillId="18" borderId="4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18" borderId="4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18" borderId="7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3" borderId="0" xfId="2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18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3" fillId="18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18" borderId="4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2" fillId="18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2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18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8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18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0" fillId="18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3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0" fillId="3" borderId="1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9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19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19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2" fontId="4" fillId="19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19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9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9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0" fillId="19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19" borderId="4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9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19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19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11" fillId="19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19" borderId="4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19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19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8" fontId="4" fillId="19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4" fillId="19" borderId="4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9" fontId="4" fillId="19" borderId="4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0" fillId="19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17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17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2" fontId="4" fillId="17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17" borderId="7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17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17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17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4" fillId="1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15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15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1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6" fontId="4" fillId="15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15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1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15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15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5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5" borderId="2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15" borderId="29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15" borderId="30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3" borderId="0" xfId="21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1" fillId="15" borderId="3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1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15" borderId="4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15" borderId="3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15" borderId="3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15" borderId="4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4" fillId="15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0" fillId="15" borderId="4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15" borderId="3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0" fillId="15" borderId="3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5" borderId="3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5" borderId="3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6" fontId="0" fillId="15" borderId="3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1" fillId="15" borderId="3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11" fillId="15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11" fillId="15" borderId="3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11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1" fillId="15" borderId="3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5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15" borderId="4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15" borderId="32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15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15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9" fontId="4" fillId="15" borderId="4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8" fontId="4" fillId="15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80" fontId="4" fillId="15" borderId="4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8" fontId="0" fillId="15" borderId="4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15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5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0" fillId="15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5" borderId="3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5" borderId="4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0" fillId="3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70" fontId="11" fillId="1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15" borderId="3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15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1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15" borderId="1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5" borderId="1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0" fillId="15" borderId="1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5" borderId="4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5" fontId="11" fillId="15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0" fillId="3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4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4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4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4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4" fillId="3" borderId="4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3" borderId="14" xfId="1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11" fillId="3" borderId="5" xfId="19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11" fillId="3" borderId="6" xfId="19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11" fillId="3" borderId="4" xfId="19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20" borderId="13" xfId="15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64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4" fillId="3" borderId="6" xfId="1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4" fillId="3" borderId="6" xfId="1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64" fillId="3" borderId="11" xfId="19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64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3" fontId="64" fillId="3" borderId="12" xfId="19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64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4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3" fontId="4" fillId="3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3" borderId="23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3" borderId="25" xfId="1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17" xfId="1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3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1" fillId="3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3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11" fillId="3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20" borderId="23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3" fontId="4" fillId="3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3" borderId="7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3" borderId="6" xfId="1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4" xfId="1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1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11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20" borderId="7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24" xfId="1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34" xfId="1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3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1" fillId="3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3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11" fillId="3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20" borderId="22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3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3" borderId="4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20" borderId="4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3" borderId="4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4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3" borderId="9" xfId="1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3" borderId="0" xfId="15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2" fontId="11" fillId="3" borderId="0" xfId="19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2" fontId="11" fillId="0" borderId="6" xfId="19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11" fillId="0" borderId="21" xfId="19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3" borderId="9" xfId="15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11" fillId="3" borderId="0" xfId="19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11" fillId="3" borderId="0" xfId="15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64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4" fillId="3" borderId="0" xfId="15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21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11" xfId="1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64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3" fontId="64" fillId="0" borderId="12" xfId="19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6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4" fillId="0" borderId="4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64" fillId="3" borderId="0" xfId="19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3" fontId="6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73" fontId="64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4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5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3" fontId="4" fillId="3" borderId="5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7" xfId="1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52" xfId="1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1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11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0" borderId="5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3" borderId="4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3" borderId="0" xfId="15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4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3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3" fontId="4" fillId="3" borderId="5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4" xfId="1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4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3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5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3" fontId="4" fillId="3" borderId="5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4" xfId="1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56" xfId="1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0" borderId="5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1" fillId="0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0" borderId="5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11" fillId="0" borderId="5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0" borderId="3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3" borderId="34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11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0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5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2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3" fillId="0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2" fillId="0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3" fillId="0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2" fillId="0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62" fillId="0" borderId="5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3" fillId="3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3" fillId="3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5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3" borderId="6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3" borderId="6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6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5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3" borderId="53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7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53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3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2" fontId="4" fillId="0" borderId="35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4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2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3" borderId="2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3" borderId="7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4" fillId="0" borderId="17" xfId="2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2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2" fontId="4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4" fillId="3" borderId="23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4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1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7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3" borderId="5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3" borderId="6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4" fillId="3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2" fontId="4" fillId="3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3" borderId="3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2" fontId="4" fillId="3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3" borderId="2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1" fillId="3" borderId="4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3" borderId="7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5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3" fontId="4" fillId="0" borderId="5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81" fontId="4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4" fillId="0" borderId="35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3" borderId="6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1" fillId="3" borderId="12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3" borderId="13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3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6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5" fillId="0" borderId="6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3" fontId="4" fillId="0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4" fillId="0" borderId="5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2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0" borderId="63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66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4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2" fontId="4" fillId="0" borderId="4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4" fontId="4" fillId="0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4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2" fontId="4" fillId="0" borderId="34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6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3" borderId="34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3" borderId="6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3" borderId="6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1" fillId="3" borderId="68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5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6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4" fillId="0" borderId="5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4" fillId="0" borderId="5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52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4" fillId="0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4" fillId="0" borderId="6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7" fillId="3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3" fontId="4" fillId="3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4" fillId="3" borderId="6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7" fillId="3" borderId="6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3" borderId="2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5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3" fontId="4" fillId="3" borderId="3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4" fillId="3" borderId="7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3" borderId="22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3" borderId="7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3" borderId="45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3" borderId="46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8" fillId="2" borderId="7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68" fillId="2" borderId="45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68" fillId="2" borderId="46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8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68" fillId="3" borderId="0" xfId="2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1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1" fillId="3" borderId="3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1" fillId="3" borderId="0" xfId="21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1" fillId="3" borderId="0" xfId="21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1" fillId="3" borderId="19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6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3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3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3" borderId="2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3" borderId="49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3" fontId="69" fillId="3" borderId="3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3" borderId="2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0" fillId="2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0" fillId="2" borderId="51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0" fillId="2" borderId="50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0" fillId="2" borderId="16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4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3" fontId="26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1" fillId="0" borderId="6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3" fontId="61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3" borderId="4" xfId="21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1" fillId="3" borderId="7" xfId="21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1" fillId="0" borderId="64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1" fillId="3" borderId="12" xfId="21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1" fillId="3" borderId="13" xfId="21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1" fillId="3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1" fillId="3" borderId="51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1" fillId="3" borderId="1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1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1" fillId="0" borderId="64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1" fillId="0" borderId="12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13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1" fillId="3" borderId="4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1" fillId="3" borderId="50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3" fontId="69" fillId="3" borderId="5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1" fillId="3" borderId="6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4" fillId="3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2" fillId="3" borderId="4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62" fillId="3" borderId="7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4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1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4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3" fontId="11" fillId="3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1" fillId="3" borderId="4" xfId="21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71" fillId="3" borderId="7" xfId="21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3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21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73" fontId="4" fillId="3" borderId="4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66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69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1" fillId="0" borderId="64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1" fillId="0" borderId="72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1" fillId="0" borderId="7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71" fillId="3" borderId="12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71" fillId="3" borderId="13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1" fillId="3" borderId="2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1" fillId="3" borderId="10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1" fillId="3" borderId="65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1" fillId="3" borderId="5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9" fillId="3" borderId="4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69" fillId="3" borderId="7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1" fillId="0" borderId="65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72" fillId="3" borderId="4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72" fillId="3" borderId="7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9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69" fillId="3" borderId="34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69" fillId="3" borderId="22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1" fillId="3" borderId="71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72" fillId="3" borderId="45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72" fillId="3" borderId="46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3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3" borderId="53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7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53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3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2" fontId="4" fillId="0" borderId="35" xfId="19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4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2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3" borderId="69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4" fillId="0" borderId="17" xfId="15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4" fillId="0" borderId="4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1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7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3" borderId="7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5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3" borderId="12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3" borderId="13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3" fillId="0" borderId="6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4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66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2" fontId="4" fillId="0" borderId="4" xfId="19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2" fontId="4" fillId="0" borderId="34" xfId="19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6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3" borderId="68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52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3" borderId="34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3" borderId="22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3" borderId="45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3" borderId="46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68" fillId="2" borderId="45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68" fillId="2" borderId="46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68" fillId="3" borderId="0" xfId="15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3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0" fillId="2" borderId="50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0" fillId="2" borderId="16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3" borderId="4" xfId="15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1" fillId="3" borderId="7" xfId="15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1" fillId="3" borderId="12" xfId="15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1" fillId="3" borderId="13" xfId="15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1" fillId="0" borderId="12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13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3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0" fontId="4" fillId="0" borderId="53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3" borderId="69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58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3" borderId="3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3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3" borderId="5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1" fillId="3" borderId="17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3" borderId="21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4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4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4" fillId="0" borderId="2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3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4" fillId="0" borderId="0" xfId="21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4" fillId="0" borderId="0" xfId="2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4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5" fillId="1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6" fillId="0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7" fillId="15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7" fillId="15" borderId="5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3" fontId="77" fillId="15" borderId="5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7" fillId="15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3" fontId="77" fillId="15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8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3" fontId="78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3" fontId="7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3" fontId="79" fillId="1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3" fontId="7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4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4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7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73" fontId="77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82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4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82" fontId="8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82" fontId="0" fillId="22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2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7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7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54" xfId="15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3" borderId="75" xfId="15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83" fontId="0" fillId="0" borderId="4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83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3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1" fillId="3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8" fillId="3" borderId="4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8" fillId="3" borderId="7" xfId="15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3" borderId="7" xfId="1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3" borderId="4" xfId="15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3" borderId="7" xfId="15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83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0" borderId="4" xfId="1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4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0" fillId="0" borderId="7" xfId="1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7" xfId="15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0" borderId="12" xfId="1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3" xfId="1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3" xfId="15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0" borderId="45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0" borderId="46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0" borderId="46" xfId="1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83" fontId="8" fillId="0" borderId="4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11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0" fillId="3" borderId="7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0" borderId="17" xfId="15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3" borderId="17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82" fillId="3" borderId="17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0" fillId="3" borderId="23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0" fillId="3" borderId="23" xfId="1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0" borderId="12" xfId="15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3" borderId="12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0" fillId="3" borderId="13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0" fillId="3" borderId="13" xfId="1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4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0" borderId="50" xfId="15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3" borderId="50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0" fillId="3" borderId="16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0" fillId="3" borderId="16" xfId="1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0" borderId="4" xfId="15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3" borderId="4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0" fillId="3" borderId="7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0" fillId="3" borderId="7" xfId="1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0" borderId="34" xfId="15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3" borderId="34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0" fillId="3" borderId="22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0" fillId="3" borderId="22" xfId="1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71" fillId="3" borderId="4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71" fillId="3" borderId="4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71" fillId="3" borderId="4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8" fillId="2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8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68" fillId="2" borderId="5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68" fillId="2" borderId="7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68" fillId="2" borderId="7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8" fillId="2" borderId="4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68" fillId="2" borderId="4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83" fillId="2" borderId="4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8" fillId="23" borderId="4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68" fillId="23" borderId="4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68" fillId="23" borderId="4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8" fillId="23" borderId="5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0" fillId="23" borderId="5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4" fillId="23" borderId="5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4" fillId="23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24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8" fillId="3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6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8" fillId="3" borderId="6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66" fillId="3" borderId="4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8" fillId="3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8" fillId="3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8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3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5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68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66" fillId="3" borderId="34" xfId="1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8" fillId="3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8" fillId="3" borderId="2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8" fillId="3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8" fillId="23" borderId="7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8" fillId="23" borderId="4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3" fontId="68" fillId="23" borderId="4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68" fillId="23" borderId="7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68" fillId="23" borderId="7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8" fillId="2" borderId="6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68" fillId="2" borderId="7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68" fillId="2" borderId="7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6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8" fillId="0" borderId="4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6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2" xfId="15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0" fillId="0" borderId="4" xfId="15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1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21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4" borderId="4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5" borderId="4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6" borderId="4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0" borderId="4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4" fontId="4" fillId="27" borderId="4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4" fillId="27" borderId="4" xfId="2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4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4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7" borderId="4" xfId="1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4" borderId="4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5" borderId="4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2" fontId="4" fillId="26" borderId="4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2" fontId="4" fillId="0" borderId="4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2" fontId="4" fillId="20" borderId="4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8" borderId="4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9" borderId="4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2" fontId="4" fillId="30" borderId="4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2" fontId="4" fillId="31" borderId="4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3 3" xfId="20"/>
    <cellStyle name="Excel Built-in Explanatory Text" xfId="21"/>
  </cellStyles>
  <colors>
    <indexedColors>
      <rgbColor rgb="FF000000"/>
      <rgbColor rgb="FFFFFFFF"/>
      <rgbColor rgb="FFFF0000"/>
      <rgbColor rgb="FFFFFFA6"/>
      <rgbColor rgb="FF0000FF"/>
      <rgbColor rgb="FFFFFF00"/>
      <rgbColor rgb="FFFF00FF"/>
      <rgbColor rgb="FFFBE5D6"/>
      <rgbColor rgb="FF800000"/>
      <rgbColor rgb="FF008000"/>
      <rgbColor rgb="FF000080"/>
      <rgbColor rgb="FFE7E6E6"/>
      <rgbColor rgb="FF800080"/>
      <rgbColor rgb="FF008080"/>
      <rgbColor rgb="FFC0C0C0"/>
      <rgbColor rgb="FF808080"/>
      <rgbColor rgb="FFD9D9D9"/>
      <rgbColor rgb="FF993366"/>
      <rgbColor rgb="FFFFF5CE"/>
      <rgbColor rgb="FFDEEBF7"/>
      <rgbColor rgb="FF660066"/>
      <rgbColor rgb="FFFF6D6D"/>
      <rgbColor rgb="FF0066CC"/>
      <rgbColor rgb="FFCCCCFF"/>
      <rgbColor rgb="FF000080"/>
      <rgbColor rgb="FFFF00FF"/>
      <rgbColor rgb="FFFFE994"/>
      <rgbColor rgb="FFFFF2CC"/>
      <rgbColor rgb="FF800080"/>
      <rgbColor rgb="FF800000"/>
      <rgbColor rgb="FF008080"/>
      <rgbColor rgb="FF0000FF"/>
      <rgbColor rgb="FFDAE3F3"/>
      <rgbColor rgb="FFDCE6F2"/>
      <rgbColor rgb="FFCCFFCC"/>
      <rgbColor rgb="FFFFFF99"/>
      <rgbColor rgb="FFBFBFBF"/>
      <rgbColor rgb="FFE0C2CD"/>
      <rgbColor rgb="FFCCCCCC"/>
      <rgbColor rgb="FFFFCC99"/>
      <rgbColor rgb="FFFFCCFF"/>
      <rgbColor rgb="FFC5E0B4"/>
      <rgbColor rgb="FFAFD095"/>
      <rgbColor rgb="FFFFE699"/>
      <rgbColor rgb="FFF8CBAD"/>
      <rgbColor rgb="FFF7D1D5"/>
      <rgbColor rgb="FF355269"/>
      <rgbColor rgb="FF77BC65"/>
      <rgbColor rgb="FF003366"/>
      <rgbColor rgb="FFDDDDDD"/>
      <rgbColor rgb="FF003300"/>
      <rgbColor rgb="FF242424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10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_rels/drawing1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_rels/drawing12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_rels/drawing13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_rels/drawing14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_rels/drawing15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_rels/drawing16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_rels/drawing17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_rels/drawing18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_rels/drawing19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0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_rels/drawing2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_rels/drawing22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_rels/drawing23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_rels/drawing24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_rels/drawing25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_rels/drawing26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_rels/drawing27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_rels/drawing28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_rels/drawing29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0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_rels/drawing3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_rels/drawing32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_rels/drawing3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85680</xdr:colOff>
      <xdr:row>0</xdr:row>
      <xdr:rowOff>76320</xdr:rowOff>
    </xdr:from>
    <xdr:to>
      <xdr:col>0</xdr:col>
      <xdr:colOff>577800</xdr:colOff>
      <xdr:row>1</xdr:row>
      <xdr:rowOff>111240</xdr:rowOff>
    </xdr:to>
    <xdr:pic>
      <xdr:nvPicPr>
        <xdr:cNvPr id="0" name="Picture 10" descr=""/>
        <xdr:cNvPicPr/>
      </xdr:nvPicPr>
      <xdr:blipFill>
        <a:blip r:embed="rId1"/>
        <a:stretch/>
      </xdr:blipFill>
      <xdr:spPr>
        <a:xfrm>
          <a:off x="85680" y="76320"/>
          <a:ext cx="492120" cy="320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14" name="Picture 1" descr=""/>
        <xdr:cNvPicPr/>
      </xdr:nvPicPr>
      <xdr:blipFill>
        <a:blip r:embed="rId1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15" name="Picture 1" descr=""/>
        <xdr:cNvPicPr/>
      </xdr:nvPicPr>
      <xdr:blipFill>
        <a:blip r:embed="rId2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16" name="Picture 1" descr=""/>
        <xdr:cNvPicPr/>
      </xdr:nvPicPr>
      <xdr:blipFill>
        <a:blip r:embed="rId1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17" name="Picture 1" descr=""/>
        <xdr:cNvPicPr/>
      </xdr:nvPicPr>
      <xdr:blipFill>
        <a:blip r:embed="rId2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18" name="Picture 1" descr=""/>
        <xdr:cNvPicPr/>
      </xdr:nvPicPr>
      <xdr:blipFill>
        <a:blip r:embed="rId1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19" name="Picture 1" descr=""/>
        <xdr:cNvPicPr/>
      </xdr:nvPicPr>
      <xdr:blipFill>
        <a:blip r:embed="rId2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20" name="Picture 1" descr=""/>
        <xdr:cNvPicPr/>
      </xdr:nvPicPr>
      <xdr:blipFill>
        <a:blip r:embed="rId1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21" name="Picture 1" descr=""/>
        <xdr:cNvPicPr/>
      </xdr:nvPicPr>
      <xdr:blipFill>
        <a:blip r:embed="rId2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22" name="Picture 1" descr=""/>
        <xdr:cNvPicPr/>
      </xdr:nvPicPr>
      <xdr:blipFill>
        <a:blip r:embed="rId1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23" name="Picture 1" descr=""/>
        <xdr:cNvPicPr/>
      </xdr:nvPicPr>
      <xdr:blipFill>
        <a:blip r:embed="rId2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24" name="Picture 1" descr=""/>
        <xdr:cNvPicPr/>
      </xdr:nvPicPr>
      <xdr:blipFill>
        <a:blip r:embed="rId1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25" name="Picture 1" descr=""/>
        <xdr:cNvPicPr/>
      </xdr:nvPicPr>
      <xdr:blipFill>
        <a:blip r:embed="rId2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26" name="Picture 1" descr=""/>
        <xdr:cNvPicPr/>
      </xdr:nvPicPr>
      <xdr:blipFill>
        <a:blip r:embed="rId1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27" name="Picture 1" descr=""/>
        <xdr:cNvPicPr/>
      </xdr:nvPicPr>
      <xdr:blipFill>
        <a:blip r:embed="rId2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28" name="Picture 1" descr=""/>
        <xdr:cNvPicPr/>
      </xdr:nvPicPr>
      <xdr:blipFill>
        <a:blip r:embed="rId1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29" name="Picture 1" descr=""/>
        <xdr:cNvPicPr/>
      </xdr:nvPicPr>
      <xdr:blipFill>
        <a:blip r:embed="rId2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30" name="Picture 1" descr=""/>
        <xdr:cNvPicPr/>
      </xdr:nvPicPr>
      <xdr:blipFill>
        <a:blip r:embed="rId1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31" name="Picture 1" descr=""/>
        <xdr:cNvPicPr/>
      </xdr:nvPicPr>
      <xdr:blipFill>
        <a:blip r:embed="rId2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32" name="Picture 1" descr=""/>
        <xdr:cNvPicPr/>
      </xdr:nvPicPr>
      <xdr:blipFill>
        <a:blip r:embed="rId1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33" name="Picture 1" descr=""/>
        <xdr:cNvPicPr/>
      </xdr:nvPicPr>
      <xdr:blipFill>
        <a:blip r:embed="rId2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173520</xdr:colOff>
      <xdr:row>0</xdr:row>
      <xdr:rowOff>52920</xdr:rowOff>
    </xdr:from>
    <xdr:to>
      <xdr:col>0</xdr:col>
      <xdr:colOff>470880</xdr:colOff>
      <xdr:row>2</xdr:row>
      <xdr:rowOff>32040</xdr:rowOff>
    </xdr:to>
    <xdr:pic>
      <xdr:nvPicPr>
        <xdr:cNvPr id="1" name="Picture 5" descr=""/>
        <xdr:cNvPicPr/>
      </xdr:nvPicPr>
      <xdr:blipFill>
        <a:blip r:embed="rId1"/>
        <a:stretch/>
      </xdr:blipFill>
      <xdr:spPr>
        <a:xfrm>
          <a:off x="173520" y="52920"/>
          <a:ext cx="297360" cy="3031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34" name="Picture 1" descr=""/>
        <xdr:cNvPicPr/>
      </xdr:nvPicPr>
      <xdr:blipFill>
        <a:blip r:embed="rId1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35" name="Picture 1" descr=""/>
        <xdr:cNvPicPr/>
      </xdr:nvPicPr>
      <xdr:blipFill>
        <a:blip r:embed="rId2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36" name="Picture 1" descr=""/>
        <xdr:cNvPicPr/>
      </xdr:nvPicPr>
      <xdr:blipFill>
        <a:blip r:embed="rId1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37" name="Picture 1" descr=""/>
        <xdr:cNvPicPr/>
      </xdr:nvPicPr>
      <xdr:blipFill>
        <a:blip r:embed="rId2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38" name="Picture 1" descr=""/>
        <xdr:cNvPicPr/>
      </xdr:nvPicPr>
      <xdr:blipFill>
        <a:blip r:embed="rId1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39" name="Picture 1" descr=""/>
        <xdr:cNvPicPr/>
      </xdr:nvPicPr>
      <xdr:blipFill>
        <a:blip r:embed="rId2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40" name="Picture 1" descr=""/>
        <xdr:cNvPicPr/>
      </xdr:nvPicPr>
      <xdr:blipFill>
        <a:blip r:embed="rId1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41" name="Picture 1" descr=""/>
        <xdr:cNvPicPr/>
      </xdr:nvPicPr>
      <xdr:blipFill>
        <a:blip r:embed="rId2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42" name="Picture 1" descr=""/>
        <xdr:cNvPicPr/>
      </xdr:nvPicPr>
      <xdr:blipFill>
        <a:blip r:embed="rId1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43" name="Picture 1" descr=""/>
        <xdr:cNvPicPr/>
      </xdr:nvPicPr>
      <xdr:blipFill>
        <a:blip r:embed="rId2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44" name="Picture 1" descr=""/>
        <xdr:cNvPicPr/>
      </xdr:nvPicPr>
      <xdr:blipFill>
        <a:blip r:embed="rId1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45" name="Picture 1" descr=""/>
        <xdr:cNvPicPr/>
      </xdr:nvPicPr>
      <xdr:blipFill>
        <a:blip r:embed="rId2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46" name="Picture 1" descr=""/>
        <xdr:cNvPicPr/>
      </xdr:nvPicPr>
      <xdr:blipFill>
        <a:blip r:embed="rId1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47" name="Picture 1" descr=""/>
        <xdr:cNvPicPr/>
      </xdr:nvPicPr>
      <xdr:blipFill>
        <a:blip r:embed="rId2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48" name="Picture 1" descr=""/>
        <xdr:cNvPicPr/>
      </xdr:nvPicPr>
      <xdr:blipFill>
        <a:blip r:embed="rId1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49" name="Picture 1" descr=""/>
        <xdr:cNvPicPr/>
      </xdr:nvPicPr>
      <xdr:blipFill>
        <a:blip r:embed="rId2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50" name="Picture 1" descr=""/>
        <xdr:cNvPicPr/>
      </xdr:nvPicPr>
      <xdr:blipFill>
        <a:blip r:embed="rId1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51" name="Picture 1" descr=""/>
        <xdr:cNvPicPr/>
      </xdr:nvPicPr>
      <xdr:blipFill>
        <a:blip r:embed="rId2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52" name="Picture 2" descr=""/>
        <xdr:cNvPicPr/>
      </xdr:nvPicPr>
      <xdr:blipFill>
        <a:blip r:embed="rId1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53" name="Picture 3" descr=""/>
        <xdr:cNvPicPr/>
      </xdr:nvPicPr>
      <xdr:blipFill>
        <a:blip r:embed="rId2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144720</xdr:colOff>
      <xdr:row>0</xdr:row>
      <xdr:rowOff>187560</xdr:rowOff>
    </xdr:from>
    <xdr:to>
      <xdr:col>1</xdr:col>
      <xdr:colOff>275760</xdr:colOff>
      <xdr:row>2</xdr:row>
      <xdr:rowOff>99720</xdr:rowOff>
    </xdr:to>
    <xdr:pic>
      <xdr:nvPicPr>
        <xdr:cNvPr id="2" name="Picture 4" descr=""/>
        <xdr:cNvPicPr/>
      </xdr:nvPicPr>
      <xdr:blipFill>
        <a:blip r:embed="rId1"/>
        <a:stretch/>
      </xdr:blipFill>
      <xdr:spPr>
        <a:xfrm>
          <a:off x="144720" y="187560"/>
          <a:ext cx="522360" cy="360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54" name="Picture 1" descr=""/>
        <xdr:cNvPicPr/>
      </xdr:nvPicPr>
      <xdr:blipFill>
        <a:blip r:embed="rId1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55" name="Picture 1" descr=""/>
        <xdr:cNvPicPr/>
      </xdr:nvPicPr>
      <xdr:blipFill>
        <a:blip r:embed="rId2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56" name="Picture 1" descr=""/>
        <xdr:cNvPicPr/>
      </xdr:nvPicPr>
      <xdr:blipFill>
        <a:blip r:embed="rId1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57" name="Picture 1" descr=""/>
        <xdr:cNvPicPr/>
      </xdr:nvPicPr>
      <xdr:blipFill>
        <a:blip r:embed="rId2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58" name="Picture 1" descr=""/>
        <xdr:cNvPicPr/>
      </xdr:nvPicPr>
      <xdr:blipFill>
        <a:blip r:embed="rId1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149400</xdr:rowOff>
    </xdr:to>
    <xdr:pic>
      <xdr:nvPicPr>
        <xdr:cNvPr id="59" name="Picture 1" descr=""/>
        <xdr:cNvPicPr/>
      </xdr:nvPicPr>
      <xdr:blipFill>
        <a:blip r:embed="rId2"/>
        <a:stretch/>
      </xdr:blipFill>
      <xdr:spPr>
        <a:xfrm>
          <a:off x="114480" y="66600"/>
          <a:ext cx="453960" cy="244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107280</xdr:colOff>
      <xdr:row>0</xdr:row>
      <xdr:rowOff>92880</xdr:rowOff>
    </xdr:from>
    <xdr:to>
      <xdr:col>0</xdr:col>
      <xdr:colOff>687240</xdr:colOff>
      <xdr:row>1</xdr:row>
      <xdr:rowOff>249480</xdr:rowOff>
    </xdr:to>
    <xdr:pic>
      <xdr:nvPicPr>
        <xdr:cNvPr id="60" name="Picture 1" descr=""/>
        <xdr:cNvPicPr/>
      </xdr:nvPicPr>
      <xdr:blipFill>
        <a:blip r:embed="rId1"/>
        <a:stretch/>
      </xdr:blipFill>
      <xdr:spPr>
        <a:xfrm>
          <a:off x="107280" y="92880"/>
          <a:ext cx="579960" cy="3661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114480</xdr:colOff>
      <xdr:row>0</xdr:row>
      <xdr:rowOff>66600</xdr:rowOff>
    </xdr:from>
    <xdr:to>
      <xdr:col>0</xdr:col>
      <xdr:colOff>644760</xdr:colOff>
      <xdr:row>2</xdr:row>
      <xdr:rowOff>149400</xdr:rowOff>
    </xdr:to>
    <xdr:pic>
      <xdr:nvPicPr>
        <xdr:cNvPr id="3" name="Picture 6" descr=""/>
        <xdr:cNvPicPr/>
      </xdr:nvPicPr>
      <xdr:blipFill>
        <a:blip r:embed="rId1"/>
        <a:stretch/>
      </xdr:blipFill>
      <xdr:spPr>
        <a:xfrm>
          <a:off x="114480" y="66600"/>
          <a:ext cx="530280" cy="406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114480</xdr:colOff>
      <xdr:row>0</xdr:row>
      <xdr:rowOff>66600</xdr:rowOff>
    </xdr:from>
    <xdr:to>
      <xdr:col>0</xdr:col>
      <xdr:colOff>644760</xdr:colOff>
      <xdr:row>2</xdr:row>
      <xdr:rowOff>149400</xdr:rowOff>
    </xdr:to>
    <xdr:pic>
      <xdr:nvPicPr>
        <xdr:cNvPr id="4" name="Picture 7" descr=""/>
        <xdr:cNvPicPr/>
      </xdr:nvPicPr>
      <xdr:blipFill>
        <a:blip r:embed="rId2"/>
        <a:stretch/>
      </xdr:blipFill>
      <xdr:spPr>
        <a:xfrm>
          <a:off x="114480" y="66600"/>
          <a:ext cx="53028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66600</xdr:colOff>
      <xdr:row>0</xdr:row>
      <xdr:rowOff>57240</xdr:rowOff>
    </xdr:from>
    <xdr:to>
      <xdr:col>0</xdr:col>
      <xdr:colOff>587520</xdr:colOff>
      <xdr:row>2</xdr:row>
      <xdr:rowOff>159120</xdr:rowOff>
    </xdr:to>
    <xdr:pic>
      <xdr:nvPicPr>
        <xdr:cNvPr id="5" name="Picture 8" descr=""/>
        <xdr:cNvPicPr/>
      </xdr:nvPicPr>
      <xdr:blipFill>
        <a:blip r:embed="rId1"/>
        <a:stretch/>
      </xdr:blipFill>
      <xdr:spPr>
        <a:xfrm>
          <a:off x="66600" y="57240"/>
          <a:ext cx="520920" cy="501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66600</xdr:colOff>
      <xdr:row>0</xdr:row>
      <xdr:rowOff>57240</xdr:rowOff>
    </xdr:from>
    <xdr:to>
      <xdr:col>0</xdr:col>
      <xdr:colOff>587520</xdr:colOff>
      <xdr:row>2</xdr:row>
      <xdr:rowOff>159120</xdr:rowOff>
    </xdr:to>
    <xdr:pic>
      <xdr:nvPicPr>
        <xdr:cNvPr id="6" name="Picture 9" descr=""/>
        <xdr:cNvPicPr/>
      </xdr:nvPicPr>
      <xdr:blipFill>
        <a:blip r:embed="rId2"/>
        <a:stretch/>
      </xdr:blipFill>
      <xdr:spPr>
        <a:xfrm>
          <a:off x="66600" y="57240"/>
          <a:ext cx="520920" cy="501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114480</xdr:colOff>
      <xdr:row>0</xdr:row>
      <xdr:rowOff>66600</xdr:rowOff>
    </xdr:from>
    <xdr:to>
      <xdr:col>0</xdr:col>
      <xdr:colOff>554760</xdr:colOff>
      <xdr:row>2</xdr:row>
      <xdr:rowOff>86040</xdr:rowOff>
    </xdr:to>
    <xdr:pic>
      <xdr:nvPicPr>
        <xdr:cNvPr id="7" name="Picture 1" descr=""/>
        <xdr:cNvPicPr/>
      </xdr:nvPicPr>
      <xdr:blipFill>
        <a:blip r:embed="rId1"/>
        <a:stretch/>
      </xdr:blipFill>
      <xdr:spPr>
        <a:xfrm>
          <a:off x="114480" y="66600"/>
          <a:ext cx="440280" cy="3434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187200</xdr:rowOff>
    </xdr:to>
    <xdr:pic>
      <xdr:nvPicPr>
        <xdr:cNvPr id="8" name="Picture 1" descr=""/>
        <xdr:cNvPicPr/>
      </xdr:nvPicPr>
      <xdr:blipFill>
        <a:blip r:embed="rId1"/>
        <a:stretch/>
      </xdr:blipFill>
      <xdr:spPr>
        <a:xfrm>
          <a:off x="114480" y="66600"/>
          <a:ext cx="453960" cy="311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114480</xdr:colOff>
      <xdr:row>0</xdr:row>
      <xdr:rowOff>66600</xdr:rowOff>
    </xdr:from>
    <xdr:to>
      <xdr:col>0</xdr:col>
      <xdr:colOff>520920</xdr:colOff>
      <xdr:row>1</xdr:row>
      <xdr:rowOff>149400</xdr:rowOff>
    </xdr:to>
    <xdr:pic>
      <xdr:nvPicPr>
        <xdr:cNvPr id="9" name="Picture 1" descr=""/>
        <xdr:cNvPicPr/>
      </xdr:nvPicPr>
      <xdr:blipFill>
        <a:blip r:embed="rId2"/>
        <a:stretch/>
      </xdr:blipFill>
      <xdr:spPr>
        <a:xfrm>
          <a:off x="114480" y="66600"/>
          <a:ext cx="406440" cy="2732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102960</xdr:rowOff>
    </xdr:to>
    <xdr:pic>
      <xdr:nvPicPr>
        <xdr:cNvPr id="10" name="Picture 1" descr=""/>
        <xdr:cNvPicPr/>
      </xdr:nvPicPr>
      <xdr:blipFill>
        <a:blip r:embed="rId1"/>
        <a:stretch/>
      </xdr:blipFill>
      <xdr:spPr>
        <a:xfrm>
          <a:off x="114480" y="66600"/>
          <a:ext cx="453960" cy="236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102960</xdr:rowOff>
    </xdr:to>
    <xdr:pic>
      <xdr:nvPicPr>
        <xdr:cNvPr id="11" name="Picture 1" descr=""/>
        <xdr:cNvPicPr/>
      </xdr:nvPicPr>
      <xdr:blipFill>
        <a:blip r:embed="rId2"/>
        <a:stretch/>
      </xdr:blipFill>
      <xdr:spPr>
        <a:xfrm>
          <a:off x="114480" y="66600"/>
          <a:ext cx="453960" cy="2365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74520</xdr:rowOff>
    </xdr:to>
    <xdr:pic>
      <xdr:nvPicPr>
        <xdr:cNvPr id="12" name="Picture 1" descr=""/>
        <xdr:cNvPicPr/>
      </xdr:nvPicPr>
      <xdr:blipFill>
        <a:blip r:embed="rId1"/>
        <a:stretch/>
      </xdr:blipFill>
      <xdr:spPr>
        <a:xfrm>
          <a:off x="114480" y="66600"/>
          <a:ext cx="453960" cy="236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114480</xdr:colOff>
      <xdr:row>0</xdr:row>
      <xdr:rowOff>66600</xdr:rowOff>
    </xdr:from>
    <xdr:to>
      <xdr:col>0</xdr:col>
      <xdr:colOff>568440</xdr:colOff>
      <xdr:row>1</xdr:row>
      <xdr:rowOff>74520</xdr:rowOff>
    </xdr:to>
    <xdr:pic>
      <xdr:nvPicPr>
        <xdr:cNvPr id="13" name="Picture 1" descr=""/>
        <xdr:cNvPicPr/>
      </xdr:nvPicPr>
      <xdr:blipFill>
        <a:blip r:embed="rId2"/>
        <a:stretch/>
      </xdr:blipFill>
      <xdr:spPr>
        <a:xfrm>
          <a:off x="114480" y="66600"/>
          <a:ext cx="453960" cy="2365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10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11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drawing" Target="../drawings/drawing12.xml"/>
</Relationships>
</file>

<file path=xl/worksheets/_rels/sheet13.xml.rels><?xml version="1.0" encoding="UTF-8"?>
<Relationships xmlns="http://schemas.openxmlformats.org/package/2006/relationships"><Relationship Id="rId1" Type="http://schemas.openxmlformats.org/officeDocument/2006/relationships/drawing" Target="../drawings/drawing13.xml"/>
</Relationships>
</file>

<file path=xl/worksheets/_rels/sheet14.xml.rels><?xml version="1.0" encoding="UTF-8"?>
<Relationships xmlns="http://schemas.openxmlformats.org/package/2006/relationships"><Relationship Id="rId1" Type="http://schemas.openxmlformats.org/officeDocument/2006/relationships/drawing" Target="../drawings/drawing14.xml"/>
</Relationships>
</file>

<file path=xl/worksheets/_rels/sheet15.xml.rels><?xml version="1.0" encoding="UTF-8"?>
<Relationships xmlns="http://schemas.openxmlformats.org/package/2006/relationships"><Relationship Id="rId1" Type="http://schemas.openxmlformats.org/officeDocument/2006/relationships/drawing" Target="../drawings/drawing15.xml"/>
</Relationships>
</file>

<file path=xl/worksheets/_rels/sheet16.xml.rels><?xml version="1.0" encoding="UTF-8"?>
<Relationships xmlns="http://schemas.openxmlformats.org/package/2006/relationships"><Relationship Id="rId1" Type="http://schemas.openxmlformats.org/officeDocument/2006/relationships/drawing" Target="../drawings/drawing16.xml"/>
</Relationships>
</file>

<file path=xl/worksheets/_rels/sheet17.xml.rels><?xml version="1.0" encoding="UTF-8"?>
<Relationships xmlns="http://schemas.openxmlformats.org/package/2006/relationships"><Relationship Id="rId1" Type="http://schemas.openxmlformats.org/officeDocument/2006/relationships/drawing" Target="../drawings/drawing17.xml"/>
</Relationships>
</file>

<file path=xl/worksheets/_rels/sheet18.xml.rels><?xml version="1.0" encoding="UTF-8"?>
<Relationships xmlns="http://schemas.openxmlformats.org/package/2006/relationships"><Relationship Id="rId1" Type="http://schemas.openxmlformats.org/officeDocument/2006/relationships/drawing" Target="../drawings/drawing18.xml"/>
</Relationships>
</file>

<file path=xl/worksheets/_rels/sheet19.xml.rels><?xml version="1.0" encoding="UTF-8"?>
<Relationships xmlns="http://schemas.openxmlformats.org/package/2006/relationships"><Relationship Id="rId1" Type="http://schemas.openxmlformats.org/officeDocument/2006/relationships/drawing" Target="../drawings/drawing19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20.xml.rels><?xml version="1.0" encoding="UTF-8"?>
<Relationships xmlns="http://schemas.openxmlformats.org/package/2006/relationships"><Relationship Id="rId1" Type="http://schemas.openxmlformats.org/officeDocument/2006/relationships/drawing" Target="../drawings/drawing20.xml"/>
</Relationships>
</file>

<file path=xl/worksheets/_rels/sheet21.xml.rels><?xml version="1.0" encoding="UTF-8"?>
<Relationships xmlns="http://schemas.openxmlformats.org/package/2006/relationships"><Relationship Id="rId1" Type="http://schemas.openxmlformats.org/officeDocument/2006/relationships/drawing" Target="../drawings/drawing21.xml"/>
</Relationships>
</file>

<file path=xl/worksheets/_rels/sheet22.xml.rels><?xml version="1.0" encoding="UTF-8"?>
<Relationships xmlns="http://schemas.openxmlformats.org/package/2006/relationships"><Relationship Id="rId1" Type="http://schemas.openxmlformats.org/officeDocument/2006/relationships/drawing" Target="../drawings/drawing22.xml"/>
</Relationships>
</file>

<file path=xl/worksheets/_rels/sheet23.xml.rels><?xml version="1.0" encoding="UTF-8"?>
<Relationships xmlns="http://schemas.openxmlformats.org/package/2006/relationships"><Relationship Id="rId1" Type="http://schemas.openxmlformats.org/officeDocument/2006/relationships/drawing" Target="../drawings/drawing23.xml"/>
</Relationships>
</file>

<file path=xl/worksheets/_rels/sheet24.xml.rels><?xml version="1.0" encoding="UTF-8"?>
<Relationships xmlns="http://schemas.openxmlformats.org/package/2006/relationships"><Relationship Id="rId1" Type="http://schemas.openxmlformats.org/officeDocument/2006/relationships/drawing" Target="../drawings/drawing24.xml"/>
</Relationships>
</file>

<file path=xl/worksheets/_rels/sheet25.xml.rels><?xml version="1.0" encoding="UTF-8"?>
<Relationships xmlns="http://schemas.openxmlformats.org/package/2006/relationships"><Relationship Id="rId1" Type="http://schemas.openxmlformats.org/officeDocument/2006/relationships/drawing" Target="../drawings/drawing25.xml"/>
</Relationships>
</file>

<file path=xl/worksheets/_rels/sheet26.xml.rels><?xml version="1.0" encoding="UTF-8"?>
<Relationships xmlns="http://schemas.openxmlformats.org/package/2006/relationships"><Relationship Id="rId1" Type="http://schemas.openxmlformats.org/officeDocument/2006/relationships/drawing" Target="../drawings/drawing26.xml"/>
</Relationships>
</file>

<file path=xl/worksheets/_rels/sheet27.xml.rels><?xml version="1.0" encoding="UTF-8"?>
<Relationships xmlns="http://schemas.openxmlformats.org/package/2006/relationships"><Relationship Id="rId1" Type="http://schemas.openxmlformats.org/officeDocument/2006/relationships/drawing" Target="../drawings/drawing27.xml"/>
</Relationships>
</file>

<file path=xl/worksheets/_rels/sheet28.xml.rels><?xml version="1.0" encoding="UTF-8"?>
<Relationships xmlns="http://schemas.openxmlformats.org/package/2006/relationships"><Relationship Id="rId1" Type="http://schemas.openxmlformats.org/officeDocument/2006/relationships/drawing" Target="../drawings/drawing28.xml"/>
</Relationships>
</file>

<file path=xl/worksheets/_rels/sheet29.xml.rels><?xml version="1.0" encoding="UTF-8"?>
<Relationships xmlns="http://schemas.openxmlformats.org/package/2006/relationships"><Relationship Id="rId1" Type="http://schemas.openxmlformats.org/officeDocument/2006/relationships/drawing" Target="../drawings/drawing29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30.xml.rels><?xml version="1.0" encoding="UTF-8"?>
<Relationships xmlns="http://schemas.openxmlformats.org/package/2006/relationships"><Relationship Id="rId1" Type="http://schemas.openxmlformats.org/officeDocument/2006/relationships/drawing" Target="../drawings/drawing30.xml"/>
</Relationships>
</file>

<file path=xl/worksheets/_rels/sheet31.xml.rels><?xml version="1.0" encoding="UTF-8"?>
<Relationships xmlns="http://schemas.openxmlformats.org/package/2006/relationships"><Relationship Id="rId1" Type="http://schemas.openxmlformats.org/officeDocument/2006/relationships/drawing" Target="../drawings/drawing31.xml"/>
</Relationships>
</file>

<file path=xl/worksheets/_rels/sheet32.xml.rels><?xml version="1.0" encoding="UTF-8"?>
<Relationships xmlns="http://schemas.openxmlformats.org/package/2006/relationships"><Relationship Id="rId1" Type="http://schemas.openxmlformats.org/officeDocument/2006/relationships/drawing" Target="../drawings/drawing32.xml"/>
</Relationships>
</file>

<file path=xl/worksheets/_rels/sheet34.xml.rels><?xml version="1.0" encoding="UTF-8"?>
<Relationships xmlns="http://schemas.openxmlformats.org/package/2006/relationships"><Relationship Id="rId1" Type="http://schemas.openxmlformats.org/officeDocument/2006/relationships/drawing" Target="../drawings/drawing3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9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048576"/>
  <sheetViews>
    <sheetView showFormulas="false" showGridLines="false" showRowColHeaders="true" showZeros="true" rightToLeft="false" tabSelected="false" showOutlineSymbols="true" defaultGridColor="true" view="normal" topLeftCell="A1" colorId="64" zoomScale="80" zoomScaleNormal="80" zoomScalePageLayoutView="100" workbookViewId="0">
      <pane xSplit="0" ySplit="7" topLeftCell="A47" activePane="bottomLeft" state="frozen"/>
      <selection pane="topLeft" activeCell="A1" activeCellId="0" sqref="A1"/>
      <selection pane="bottomLeft" activeCell="B29" activeCellId="0" sqref="B29"/>
    </sheetView>
  </sheetViews>
  <sheetFormatPr defaultColWidth="8.83203125" defaultRowHeight="12.75" zeroHeight="false" outlineLevelRow="0" outlineLevelCol="0"/>
  <cols>
    <col collapsed="false" customWidth="true" hidden="false" outlineLevel="0" max="1" min="1" style="0" width="12.66"/>
    <col collapsed="false" customWidth="true" hidden="false" outlineLevel="0" max="2" min="2" style="0" width="66.33"/>
    <col collapsed="false" customWidth="true" hidden="false" outlineLevel="0" max="3" min="3" style="1" width="16.16"/>
    <col collapsed="false" customWidth="true" hidden="false" outlineLevel="0" max="4" min="4" style="1" width="16.66"/>
    <col collapsed="false" customWidth="true" hidden="false" outlineLevel="0" max="5" min="5" style="1" width="22"/>
    <col collapsed="false" customWidth="true" hidden="false" outlineLevel="0" max="6" min="6" style="1" width="21.16"/>
    <col collapsed="false" customWidth="true" hidden="false" outlineLevel="0" max="7" min="7" style="1" width="20"/>
    <col collapsed="false" customWidth="true" hidden="false" outlineLevel="0" max="8" min="8" style="1" width="18.5"/>
    <col collapsed="false" customWidth="true" hidden="false" outlineLevel="0" max="9" min="9" style="1" width="23.16"/>
    <col collapsed="false" customWidth="true" hidden="false" outlineLevel="0" max="10" min="10" style="1" width="11.33"/>
    <col collapsed="false" customWidth="true" hidden="false" outlineLevel="0" max="12" min="11" style="1" width="11.5"/>
    <col collapsed="false" customWidth="true" hidden="false" outlineLevel="0" max="15" min="13" style="0" width="25.33"/>
  </cols>
  <sheetData>
    <row r="1" customFormat="false" ht="22.5" hidden="false" customHeight="true" outlineLevel="0" collapsed="false">
      <c r="A1" s="2"/>
      <c r="B1" s="3" t="s">
        <v>0</v>
      </c>
      <c r="C1" s="4"/>
      <c r="D1" s="4"/>
      <c r="E1" s="4"/>
      <c r="F1" s="4"/>
      <c r="G1" s="4"/>
      <c r="H1" s="4"/>
    </row>
    <row r="2" customFormat="false" ht="22.5" hidden="false" customHeight="true" outlineLevel="0" collapsed="false">
      <c r="A2" s="5"/>
      <c r="B2" s="6" t="s">
        <v>1</v>
      </c>
      <c r="C2" s="7"/>
      <c r="D2" s="7"/>
      <c r="E2" s="7"/>
      <c r="F2" s="7"/>
      <c r="G2" s="7"/>
      <c r="H2" s="7"/>
    </row>
    <row r="3" customFormat="false" ht="57" hidden="false" customHeight="true" outlineLevel="0" collapsed="false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customFormat="false" ht="36" hidden="false" customHeight="true" outlineLevel="0" collapsed="false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customFormat="false" ht="20.25" hidden="false" customHeight="true" outlineLevel="0" collapsed="false">
      <c r="A5" s="10" t="str">
        <f aca="false">Dados!A7</f>
        <v>CCT 2026 – MG000731/2026 (BH e outras) e MG000730/2026 (Juiz de Fora) – Data base da categoria 01 de janeiro</v>
      </c>
      <c r="B5" s="10"/>
      <c r="C5" s="10"/>
      <c r="D5" s="10"/>
      <c r="E5" s="10"/>
      <c r="F5" s="9" t="str">
        <f aca="false">Dados!P7</f>
        <v>VALORES EM R$</v>
      </c>
      <c r="G5" s="9"/>
      <c r="H5" s="9"/>
      <c r="I5" s="9"/>
      <c r="J5" s="9"/>
      <c r="K5" s="9"/>
      <c r="L5" s="9"/>
      <c r="M5" s="9"/>
      <c r="N5" s="9"/>
    </row>
    <row r="6" customFormat="false" ht="37.5" hidden="false" customHeight="true" outlineLevel="0" collapsed="false">
      <c r="A6" s="11" t="s">
        <v>4</v>
      </c>
      <c r="B6" s="11"/>
      <c r="C6" s="12" t="str">
        <f aca="false">BH!G10</f>
        <v>DIURNO 220H/M</v>
      </c>
      <c r="D6" s="12" t="str">
        <f aca="false">BH!H10</f>
        <v>DIURNO 220H/M LÍDER</v>
      </c>
      <c r="E6" s="12" t="str">
        <f aca="false">BH!I10</f>
        <v>DIURNO 12HX36H (COM INTERVALO)</v>
      </c>
      <c r="F6" s="12" t="str">
        <f aca="false">BH!J10</f>
        <v>DIURNO 12HX36H INTERVALO INDENIZADO FINAIS SEMANA E FERIADOS)</v>
      </c>
      <c r="G6" s="12" t="str">
        <f aca="false">BH!K10</f>
        <v>DIURNO 12HX36H (INTERVALO INDENIZADO)</v>
      </c>
      <c r="H6" s="12" t="str">
        <f aca="false">BH!L10</f>
        <v>NOTURNO 12HX36H (INTERVALO INDENIZADO)</v>
      </c>
      <c r="I6" s="12" t="s">
        <v>5</v>
      </c>
      <c r="J6" s="13" t="s">
        <v>6</v>
      </c>
      <c r="K6" s="13"/>
      <c r="L6" s="13"/>
      <c r="M6" s="12" t="s">
        <v>7</v>
      </c>
      <c r="N6" s="12" t="s">
        <v>8</v>
      </c>
    </row>
    <row r="7" customFormat="false" ht="79.5" hidden="false" customHeight="true" outlineLevel="0" collapsed="false">
      <c r="A7" s="11"/>
      <c r="B7" s="11"/>
      <c r="C7" s="12"/>
      <c r="D7" s="12"/>
      <c r="E7" s="12"/>
      <c r="F7" s="12"/>
      <c r="G7" s="12"/>
      <c r="H7" s="12"/>
      <c r="I7" s="12"/>
      <c r="J7" s="14" t="s">
        <v>9</v>
      </c>
      <c r="K7" s="14" t="s">
        <v>10</v>
      </c>
      <c r="L7" s="14" t="s">
        <v>11</v>
      </c>
      <c r="M7" s="12"/>
      <c r="N7" s="12"/>
    </row>
    <row r="8" customFormat="false" ht="32.25" hidden="false" customHeight="true" outlineLevel="0" collapsed="false">
      <c r="A8" s="15" t="str">
        <f aca="false">Dados!A5</f>
        <v>PLANILHA DE DADOS</v>
      </c>
      <c r="B8" s="15"/>
      <c r="C8" s="15"/>
      <c r="D8" s="15"/>
      <c r="E8" s="15"/>
      <c r="F8" s="16" t="s">
        <v>12</v>
      </c>
      <c r="G8" s="17"/>
      <c r="H8" s="17"/>
      <c r="I8" s="17"/>
      <c r="J8" s="17"/>
      <c r="K8" s="17"/>
      <c r="L8" s="17"/>
      <c r="M8" s="17"/>
      <c r="N8" s="17"/>
    </row>
    <row r="9" customFormat="false" ht="31.5" hidden="false" customHeight="true" outlineLevel="0" collapsed="false">
      <c r="A9" s="18" t="n">
        <v>1</v>
      </c>
      <c r="B9" s="19" t="str">
        <f aca="false">Faturamento!A7</f>
        <v>SUBSEÇÃO JUDICIÁRIA DE BELO HORIZONTE</v>
      </c>
      <c r="C9" s="20" t="n">
        <f aca="false">Faturamento!D18</f>
        <v>324584.64</v>
      </c>
      <c r="D9" s="20" t="n">
        <f aca="false">Faturamento!E18</f>
        <v>35618.46</v>
      </c>
      <c r="E9" s="20" t="n">
        <f aca="false">Faturamento!F18</f>
        <v>190566.2</v>
      </c>
      <c r="F9" s="20"/>
      <c r="G9" s="20"/>
      <c r="H9" s="20" t="n">
        <f aca="false">Faturamento!I18</f>
        <v>151943.96</v>
      </c>
      <c r="I9" s="21" t="n">
        <f aca="false">SUM(C9:H9)</f>
        <v>702713.26</v>
      </c>
      <c r="J9" s="22" t="n">
        <f aca="false">'GLOSA VT E VA'!I3</f>
        <v>0</v>
      </c>
      <c r="K9" s="22" t="n">
        <f aca="false">'GLOSA VT E VA'!L3</f>
        <v>0</v>
      </c>
      <c r="L9" s="22" t="n">
        <f aca="false">J9+K9</f>
        <v>0</v>
      </c>
      <c r="M9" s="23" t="n">
        <f aca="false">ROUND((I9-L9),2)</f>
        <v>702713.26</v>
      </c>
      <c r="N9" s="23" t="n">
        <f aca="false">ROUND($E$61-SUM(N10:N34),2)</f>
        <v>702713.26</v>
      </c>
    </row>
    <row r="10" customFormat="false" ht="31.5" hidden="false" customHeight="true" outlineLevel="0" collapsed="false">
      <c r="A10" s="18" t="n">
        <v>2</v>
      </c>
      <c r="B10" s="24" t="str">
        <f aca="false">Faturamento!$A$44</f>
        <v>SUBSEÇÃO JUDICIÁRIA DE DIVINÓPOLIS</v>
      </c>
      <c r="C10" s="20" t="n">
        <f aca="false">Faturamento!D37</f>
        <v>8596.95</v>
      </c>
      <c r="D10" s="20"/>
      <c r="E10" s="20"/>
      <c r="F10" s="20" t="n">
        <f aca="false">Faturamento!G37</f>
        <v>16936.9</v>
      </c>
      <c r="G10" s="20"/>
      <c r="H10" s="20" t="n">
        <f aca="false">Faturamento!I37</f>
        <v>20876.8</v>
      </c>
      <c r="I10" s="21" t="n">
        <f aca="false">SUM(C10:H10)</f>
        <v>46410.65</v>
      </c>
      <c r="J10" s="22" t="n">
        <f aca="false">'GLOSA VT E VA'!I4</f>
        <v>0</v>
      </c>
      <c r="K10" s="22" t="n">
        <f aca="false">'GLOSA VT E VA'!L4</f>
        <v>0</v>
      </c>
      <c r="L10" s="22" t="n">
        <f aca="false">J10+K10</f>
        <v>0</v>
      </c>
      <c r="M10" s="23" t="n">
        <f aca="false">ROUND((I10-L10),2)</f>
        <v>46410.65</v>
      </c>
      <c r="N10" s="23" t="n">
        <f aca="false">ROUND(M10*$E$59,2)</f>
        <v>46410.65</v>
      </c>
    </row>
    <row r="11" customFormat="false" ht="31.5" hidden="false" customHeight="true" outlineLevel="0" collapsed="false">
      <c r="A11" s="18" t="n">
        <v>3</v>
      </c>
      <c r="B11" s="24" t="str">
        <f aca="false">Faturamento!$A$63</f>
        <v>SUBSEÇÃO JUDICIÁRIA DE GOVERNADOR VALADARES </v>
      </c>
      <c r="C11" s="20" t="n">
        <f aca="false">Faturamento!D56</f>
        <v>17891.38</v>
      </c>
      <c r="D11" s="20"/>
      <c r="E11" s="20"/>
      <c r="F11" s="20" t="n">
        <f aca="false">Faturamento!$G$56</f>
        <v>17531</v>
      </c>
      <c r="G11" s="20"/>
      <c r="H11" s="20" t="n">
        <f aca="false">Faturamento!$I$56</f>
        <v>21608.74</v>
      </c>
      <c r="I11" s="21" t="n">
        <f aca="false">SUM(C11:H11)</f>
        <v>57031.12</v>
      </c>
      <c r="J11" s="22" t="n">
        <f aca="false">'GLOSA VT E VA'!I5</f>
        <v>0</v>
      </c>
      <c r="K11" s="22" t="n">
        <f aca="false">'GLOSA VT E VA'!L5</f>
        <v>0</v>
      </c>
      <c r="L11" s="22" t="n">
        <f aca="false">J11+K11</f>
        <v>0</v>
      </c>
      <c r="M11" s="23" t="n">
        <f aca="false">ROUND((I11-L11),2)</f>
        <v>57031.12</v>
      </c>
      <c r="N11" s="23" t="n">
        <f aca="false">ROUND(M11*$E$59,2)</f>
        <v>57031.12</v>
      </c>
    </row>
    <row r="12" customFormat="false" ht="31.5" hidden="false" customHeight="true" outlineLevel="0" collapsed="false">
      <c r="A12" s="18" t="n">
        <v>4</v>
      </c>
      <c r="B12" s="24" t="str">
        <f aca="false">Faturamento!$A$82</f>
        <v>SUBSEÇÃO JUDICIÁRIA DE IPATINGA</v>
      </c>
      <c r="C12" s="20" t="n">
        <f aca="false">Faturamento!D75</f>
        <v>8741.8</v>
      </c>
      <c r="D12" s="20"/>
      <c r="E12" s="20"/>
      <c r="F12" s="20"/>
      <c r="G12" s="20" t="n">
        <f aca="false">Faturamento!H75</f>
        <v>17744.28</v>
      </c>
      <c r="H12" s="20" t="n">
        <f aca="false">Faturamento!I75</f>
        <v>21116.24</v>
      </c>
      <c r="I12" s="21" t="n">
        <f aca="false">SUM(C12:H12)</f>
        <v>47602.32</v>
      </c>
      <c r="J12" s="22" t="n">
        <f aca="false">'GLOSA VT E VA'!I6</f>
        <v>0</v>
      </c>
      <c r="K12" s="22" t="n">
        <f aca="false">'GLOSA VT E VA'!L6</f>
        <v>0</v>
      </c>
      <c r="L12" s="22" t="n">
        <f aca="false">J12+K12</f>
        <v>0</v>
      </c>
      <c r="M12" s="23" t="n">
        <f aca="false">ROUND((I12-L12),2)</f>
        <v>47602.32</v>
      </c>
      <c r="N12" s="23" t="n">
        <f aca="false">ROUND(M12*$E$59,2)</f>
        <v>47602.32</v>
      </c>
    </row>
    <row r="13" customFormat="false" ht="31.5" hidden="false" customHeight="true" outlineLevel="0" collapsed="false">
      <c r="A13" s="18" t="n">
        <v>5</v>
      </c>
      <c r="B13" s="24" t="str">
        <f aca="false">Faturamento!$A$101</f>
        <v>SUBSEÇÃO JUDICIÁRIA DE ITUIUTABA</v>
      </c>
      <c r="C13" s="20" t="n">
        <f aca="false">Faturamento!$D$94</f>
        <v>8755.7</v>
      </c>
      <c r="D13" s="20"/>
      <c r="E13" s="20"/>
      <c r="F13" s="20"/>
      <c r="G13" s="20" t="n">
        <f aca="false">Faturamento!$H$94</f>
        <v>17947.28</v>
      </c>
      <c r="H13" s="20" t="n">
        <f aca="false">Faturamento!$I$94</f>
        <v>21358.1</v>
      </c>
      <c r="I13" s="21" t="n">
        <f aca="false">SUM(C13:H13)</f>
        <v>48061.08</v>
      </c>
      <c r="J13" s="22" t="n">
        <f aca="false">'GLOSA VT E VA'!I7</f>
        <v>0</v>
      </c>
      <c r="K13" s="22" t="n">
        <f aca="false">'GLOSA VT E VA'!L7</f>
        <v>0</v>
      </c>
      <c r="L13" s="22" t="n">
        <f aca="false">J13+K13</f>
        <v>0</v>
      </c>
      <c r="M13" s="23" t="n">
        <f aca="false">ROUND((I13-L13),2)</f>
        <v>48061.08</v>
      </c>
      <c r="N13" s="23" t="n">
        <f aca="false">ROUND(M13*$E$59,2)</f>
        <v>48061.08</v>
      </c>
    </row>
    <row r="14" customFormat="false" ht="31.5" hidden="false" customHeight="true" outlineLevel="0" collapsed="false">
      <c r="A14" s="18" t="n">
        <v>6</v>
      </c>
      <c r="B14" s="24" t="str">
        <f aca="false">Faturamento!$A$120</f>
        <v>SUBSEÇÃO JUDICIÁRIA DE JANAÚBA</v>
      </c>
      <c r="C14" s="20" t="n">
        <f aca="false">Faturamento!D113</f>
        <v>17511.4</v>
      </c>
      <c r="D14" s="20"/>
      <c r="E14" s="20"/>
      <c r="F14" s="20"/>
      <c r="G14" s="20"/>
      <c r="H14" s="20" t="n">
        <f aca="false">Faturamento!I113</f>
        <v>21358.1</v>
      </c>
      <c r="I14" s="21" t="n">
        <f aca="false">SUM(C14:H14)</f>
        <v>38869.5</v>
      </c>
      <c r="J14" s="22" t="n">
        <f aca="false">'GLOSA VT E VA'!I8</f>
        <v>0</v>
      </c>
      <c r="K14" s="22" t="n">
        <f aca="false">'GLOSA VT E VA'!L8</f>
        <v>0</v>
      </c>
      <c r="L14" s="22" t="n">
        <f aca="false">J14+K14</f>
        <v>0</v>
      </c>
      <c r="M14" s="23" t="n">
        <f aca="false">ROUND((I14-L14),2)</f>
        <v>38869.5</v>
      </c>
      <c r="N14" s="23" t="n">
        <f aca="false">ROUND(M14*$E$59,2)</f>
        <v>38869.5</v>
      </c>
    </row>
    <row r="15" customFormat="false" ht="31.5" hidden="false" customHeight="true" outlineLevel="0" collapsed="false">
      <c r="A15" s="18" t="n">
        <v>7</v>
      </c>
      <c r="B15" s="24" t="str">
        <f aca="false">Faturamento!$A$139</f>
        <v>SUBSEÇÃO JUDICIÁRIA DE JUIZ DE FORA</v>
      </c>
      <c r="C15" s="20" t="n">
        <f aca="false">Faturamento!D132</f>
        <v>26625.42</v>
      </c>
      <c r="D15" s="20"/>
      <c r="E15" s="20"/>
      <c r="F15" s="20" t="n">
        <f aca="false">Faturamento!G132</f>
        <v>35058.88</v>
      </c>
      <c r="G15" s="20"/>
      <c r="H15" s="20" t="n">
        <f aca="false">Faturamento!I132</f>
        <v>43214.36</v>
      </c>
      <c r="I15" s="21" t="n">
        <f aca="false">SUM(C15:H15)</f>
        <v>104898.66</v>
      </c>
      <c r="J15" s="22" t="n">
        <f aca="false">'GLOSA VT E VA'!I9</f>
        <v>0</v>
      </c>
      <c r="K15" s="22" t="n">
        <f aca="false">'GLOSA VT E VA'!L9</f>
        <v>0</v>
      </c>
      <c r="L15" s="22" t="n">
        <f aca="false">J15+K15</f>
        <v>0</v>
      </c>
      <c r="M15" s="23" t="n">
        <f aca="false">ROUND((I15-L15),2)</f>
        <v>104898.66</v>
      </c>
      <c r="N15" s="23" t="n">
        <f aca="false">ROUND(M15*$E$59,2)</f>
        <v>104898.66</v>
      </c>
    </row>
    <row r="16" customFormat="false" ht="31.5" hidden="false" customHeight="true" outlineLevel="0" collapsed="false">
      <c r="A16" s="18" t="n">
        <v>8</v>
      </c>
      <c r="B16" s="24" t="str">
        <f aca="false">Faturamento!$A$158</f>
        <v>SUBSEÇÃO JUDICIÁRIA DE LAVRAS</v>
      </c>
      <c r="C16" s="20" t="n">
        <f aca="false">Faturamento!D151</f>
        <v>8945.69</v>
      </c>
      <c r="D16" s="20"/>
      <c r="E16" s="20"/>
      <c r="F16" s="20" t="n">
        <f aca="false">Faturamento!G151</f>
        <v>0</v>
      </c>
      <c r="G16" s="20" t="n">
        <f aca="false">Faturamento!H151</f>
        <v>18158.14</v>
      </c>
      <c r="H16" s="20" t="n">
        <f aca="false">Faturamento!I151</f>
        <v>21608.74</v>
      </c>
      <c r="I16" s="21" t="n">
        <f aca="false">SUM(C16:H16)</f>
        <v>48712.57</v>
      </c>
      <c r="J16" s="22" t="n">
        <f aca="false">'GLOSA VT E VA'!I10</f>
        <v>0</v>
      </c>
      <c r="K16" s="22" t="n">
        <f aca="false">'GLOSA VT E VA'!L10</f>
        <v>0</v>
      </c>
      <c r="L16" s="22" t="n">
        <f aca="false">J16+K16</f>
        <v>0</v>
      </c>
      <c r="M16" s="23" t="n">
        <f aca="false">ROUND((I16-L16),2)</f>
        <v>48712.57</v>
      </c>
      <c r="N16" s="23" t="n">
        <f aca="false">ROUND(M16*$E$59,2)</f>
        <v>48712.57</v>
      </c>
    </row>
    <row r="17" customFormat="false" ht="31.5" hidden="false" customHeight="true" outlineLevel="0" collapsed="false">
      <c r="A17" s="18" t="n">
        <v>9</v>
      </c>
      <c r="B17" s="24" t="str">
        <f aca="false">Faturamento!$A$177</f>
        <v>SUBSEÇÃO JUDICIÁRIA DE MANHUAÇU</v>
      </c>
      <c r="C17" s="20" t="n">
        <f aca="false">Faturamento!D170</f>
        <v>17373.28</v>
      </c>
      <c r="D17" s="20"/>
      <c r="E17" s="20"/>
      <c r="F17" s="20" t="n">
        <f aca="false">Faturamento!G170</f>
        <v>0</v>
      </c>
      <c r="G17" s="20"/>
      <c r="H17" s="20" t="n">
        <f aca="false">Faturamento!I170</f>
        <v>21114.7</v>
      </c>
      <c r="I17" s="21" t="n">
        <f aca="false">SUM(C17:H17)</f>
        <v>38487.98</v>
      </c>
      <c r="J17" s="22" t="n">
        <f aca="false">'GLOSA VT E VA'!I11</f>
        <v>0</v>
      </c>
      <c r="K17" s="22" t="n">
        <f aca="false">'GLOSA VT E VA'!L11</f>
        <v>0</v>
      </c>
      <c r="L17" s="22" t="n">
        <f aca="false">J17+K17</f>
        <v>0</v>
      </c>
      <c r="M17" s="23" t="n">
        <f aca="false">ROUND((I17-L17),2)</f>
        <v>38487.98</v>
      </c>
      <c r="N17" s="23" t="n">
        <f aca="false">ROUND(M17*$E$59,2)</f>
        <v>38487.98</v>
      </c>
    </row>
    <row r="18" customFormat="false" ht="31.5" hidden="false" customHeight="true" outlineLevel="0" collapsed="false">
      <c r="A18" s="18" t="n">
        <v>10</v>
      </c>
      <c r="B18" s="24" t="str">
        <f aca="false">Faturamento!$A$196</f>
        <v>SUBSEÇÃO JUDICIÁRIA DE MONTES CLAROS</v>
      </c>
      <c r="C18" s="20" t="n">
        <f aca="false">Faturamento!$D$189</f>
        <v>8820.25</v>
      </c>
      <c r="D18" s="20"/>
      <c r="E18" s="20"/>
      <c r="F18" s="20" t="n">
        <f aca="false">Faturamento!$G$189</f>
        <v>17327.38</v>
      </c>
      <c r="G18" s="20"/>
      <c r="H18" s="20"/>
      <c r="I18" s="21" t="n">
        <f aca="false">SUM(C18:H18)</f>
        <v>26147.63</v>
      </c>
      <c r="J18" s="22" t="n">
        <f aca="false">'GLOSA VT E VA'!I12</f>
        <v>0</v>
      </c>
      <c r="K18" s="22" t="n">
        <f aca="false">'GLOSA VT E VA'!L12</f>
        <v>0</v>
      </c>
      <c r="L18" s="22" t="n">
        <f aca="false">J18+K18</f>
        <v>0</v>
      </c>
      <c r="M18" s="23" t="n">
        <f aca="false">ROUND((I18-L18),2)</f>
        <v>26147.63</v>
      </c>
      <c r="N18" s="23" t="n">
        <f aca="false">ROUND(M18*$E$59,2)</f>
        <v>26147.63</v>
      </c>
    </row>
    <row r="19" customFormat="false" ht="31.5" hidden="false" customHeight="true" outlineLevel="0" collapsed="false">
      <c r="A19" s="18" t="n">
        <v>11</v>
      </c>
      <c r="B19" s="24" t="str">
        <f aca="false">Faturamento!$A$215</f>
        <v>SUBSEÇÃO JUDICIÁRIA DE MURIAÉ</v>
      </c>
      <c r="C19" s="20" t="n">
        <f aca="false">Faturamento!D208</f>
        <v>0</v>
      </c>
      <c r="D19" s="20"/>
      <c r="E19" s="20"/>
      <c r="F19" s="20"/>
      <c r="G19" s="20" t="n">
        <f aca="false">Faturamento!H208</f>
        <v>17742.74</v>
      </c>
      <c r="H19" s="20" t="n">
        <f aca="false">Faturamento!I208</f>
        <v>21114.7</v>
      </c>
      <c r="I19" s="21" t="n">
        <f aca="false">SUM(C19:H19)</f>
        <v>38857.44</v>
      </c>
      <c r="J19" s="22" t="n">
        <f aca="false">'GLOSA VT E VA'!I13</f>
        <v>0</v>
      </c>
      <c r="K19" s="22" t="n">
        <f aca="false">'GLOSA VT E VA'!L13</f>
        <v>0</v>
      </c>
      <c r="L19" s="22" t="n">
        <f aca="false">J19+K19</f>
        <v>0</v>
      </c>
      <c r="M19" s="23" t="n">
        <f aca="false">ROUND((I19-L19),2)</f>
        <v>38857.44</v>
      </c>
      <c r="N19" s="23" t="n">
        <f aca="false">ROUND(M19*$E$59,2)</f>
        <v>38857.44</v>
      </c>
    </row>
    <row r="20" customFormat="false" ht="31.5" hidden="false" customHeight="true" outlineLevel="0" collapsed="false">
      <c r="A20" s="18" t="n">
        <v>12</v>
      </c>
      <c r="B20" s="24" t="str">
        <f aca="false">Faturamento!$A$234</f>
        <v>SUBSEÇÃO JUDICIÁRIA DE PARACATU</v>
      </c>
      <c r="C20" s="20" t="n">
        <f aca="false">Faturamento!D227</f>
        <v>0</v>
      </c>
      <c r="D20" s="20"/>
      <c r="E20" s="20"/>
      <c r="F20" s="20"/>
      <c r="G20" s="20" t="n">
        <f aca="false">Faturamento!H227</f>
        <v>17947.28</v>
      </c>
      <c r="H20" s="20" t="n">
        <f aca="false">Faturamento!I227</f>
        <v>21358.1</v>
      </c>
      <c r="I20" s="21" t="n">
        <f aca="false">SUM(C20:H20)</f>
        <v>39305.38</v>
      </c>
      <c r="J20" s="22" t="n">
        <f aca="false">'GLOSA VT E VA'!I14</f>
        <v>0</v>
      </c>
      <c r="K20" s="22" t="n">
        <f aca="false">'GLOSA VT E VA'!L14</f>
        <v>0</v>
      </c>
      <c r="L20" s="22" t="n">
        <f aca="false">J20+K20</f>
        <v>0</v>
      </c>
      <c r="M20" s="23" t="n">
        <f aca="false">ROUND((I20-L20),2)</f>
        <v>39305.38</v>
      </c>
      <c r="N20" s="23" t="n">
        <f aca="false">ROUND(M20*$E$59,2)</f>
        <v>39305.38</v>
      </c>
    </row>
    <row r="21" customFormat="false" ht="31.5" hidden="false" customHeight="true" outlineLevel="0" collapsed="false">
      <c r="A21" s="18" t="n">
        <v>13</v>
      </c>
      <c r="B21" s="24" t="str">
        <f aca="false">Faturamento!$A$253</f>
        <v>SUBSEÇÃO JUDICIÁRIA DE PASSOS</v>
      </c>
      <c r="C21" s="20" t="n">
        <f aca="false">Faturamento!D246</f>
        <v>17362.26</v>
      </c>
      <c r="D21" s="20"/>
      <c r="E21" s="20"/>
      <c r="F21" s="20"/>
      <c r="G21" s="20"/>
      <c r="H21" s="20"/>
      <c r="I21" s="21" t="n">
        <f aca="false">SUM(C21:H21)</f>
        <v>17362.26</v>
      </c>
      <c r="J21" s="22" t="n">
        <f aca="false">'GLOSA VT E VA'!I15</f>
        <v>0</v>
      </c>
      <c r="K21" s="22" t="n">
        <f aca="false">'GLOSA VT E VA'!L15</f>
        <v>0</v>
      </c>
      <c r="L21" s="22" t="n">
        <f aca="false">J21+K21</f>
        <v>0</v>
      </c>
      <c r="M21" s="23" t="n">
        <f aca="false">ROUND((I21-L21),2)</f>
        <v>17362.26</v>
      </c>
      <c r="N21" s="23" t="n">
        <f aca="false">ROUND(M21*$E$59,2)</f>
        <v>17362.26</v>
      </c>
    </row>
    <row r="22" customFormat="false" ht="31.5" hidden="false" customHeight="true" outlineLevel="0" collapsed="false">
      <c r="A22" s="18" t="n">
        <v>14</v>
      </c>
      <c r="B22" s="24" t="str">
        <f aca="false">Faturamento!$A$272</f>
        <v>SUBSEÇÃO JUDICIÁRIA DE PATOS DE MINAS</v>
      </c>
      <c r="C22" s="20" t="n">
        <f aca="false">Faturamento!D265</f>
        <v>8558.39</v>
      </c>
      <c r="D22" s="20"/>
      <c r="E22" s="20"/>
      <c r="F22" s="20"/>
      <c r="G22" s="20" t="n">
        <f aca="false">Faturamento!H265</f>
        <v>17542.82</v>
      </c>
      <c r="H22" s="20" t="n">
        <f aca="false">Faturamento!I265</f>
        <v>20876.8</v>
      </c>
      <c r="I22" s="21" t="n">
        <f aca="false">SUM(C22:H22)</f>
        <v>46978.01</v>
      </c>
      <c r="J22" s="22" t="n">
        <f aca="false">'GLOSA VT E VA'!I16</f>
        <v>0</v>
      </c>
      <c r="K22" s="22" t="n">
        <f aca="false">'GLOSA VT E VA'!L16</f>
        <v>0</v>
      </c>
      <c r="L22" s="22" t="n">
        <f aca="false">J22+K22</f>
        <v>0</v>
      </c>
      <c r="M22" s="23" t="n">
        <f aca="false">ROUND((I22-L22),2)</f>
        <v>46978.01</v>
      </c>
      <c r="N22" s="23" t="n">
        <f aca="false">ROUND(M22*$E$59,2)</f>
        <v>46978.01</v>
      </c>
    </row>
    <row r="23" customFormat="false" ht="31.5" hidden="false" customHeight="true" outlineLevel="0" collapsed="false">
      <c r="A23" s="18" t="n">
        <v>15</v>
      </c>
      <c r="B23" s="24" t="str">
        <f aca="false">Faturamento!$A$291</f>
        <v>SUBSEÇÃO JUDICIÁRIA DE POÇOS DE CALDAS</v>
      </c>
      <c r="C23" s="20" t="n">
        <f aca="false">Faturamento!D284</f>
        <v>17891.38</v>
      </c>
      <c r="D23" s="20"/>
      <c r="E23" s="20"/>
      <c r="F23" s="20" t="n">
        <f aca="false">Faturamento!G284</f>
        <v>17531</v>
      </c>
      <c r="G23" s="20"/>
      <c r="H23" s="20" t="n">
        <f aca="false">Faturamento!I284</f>
        <v>21608.74</v>
      </c>
      <c r="I23" s="21" t="n">
        <f aca="false">SUM(C23:H23)</f>
        <v>57031.12</v>
      </c>
      <c r="J23" s="22" t="n">
        <f aca="false">'GLOSA VT E VA'!I17</f>
        <v>0</v>
      </c>
      <c r="K23" s="22" t="n">
        <f aca="false">'GLOSA VT E VA'!L17</f>
        <v>0</v>
      </c>
      <c r="L23" s="22" t="n">
        <f aca="false">J23+K23</f>
        <v>0</v>
      </c>
      <c r="M23" s="23" t="n">
        <f aca="false">ROUND((I23-L23),2)</f>
        <v>57031.12</v>
      </c>
      <c r="N23" s="23" t="n">
        <f aca="false">ROUND(M23*$E$59,2)</f>
        <v>57031.12</v>
      </c>
    </row>
    <row r="24" customFormat="false" ht="31.5" hidden="false" customHeight="true" outlineLevel="0" collapsed="false">
      <c r="A24" s="18" t="n">
        <v>16</v>
      </c>
      <c r="B24" s="24" t="str">
        <f aca="false">Faturamento!$A$310</f>
        <v>SUBSEÇÃO JUDICIÁRIA DE PONTE NOVA</v>
      </c>
      <c r="C24" s="20" t="n">
        <f aca="false">Faturamento!D303</f>
        <v>8655.92</v>
      </c>
      <c r="D24" s="20"/>
      <c r="E24" s="20"/>
      <c r="F24" s="20"/>
      <c r="G24" s="20" t="n">
        <f aca="false">Faturamento!H303</f>
        <v>17742.74</v>
      </c>
      <c r="H24" s="20" t="n">
        <f aca="false">Faturamento!I303</f>
        <v>21114.7</v>
      </c>
      <c r="I24" s="21" t="n">
        <f aca="false">SUM(C24:H24)</f>
        <v>47513.36</v>
      </c>
      <c r="J24" s="22" t="n">
        <f aca="false">'GLOSA VT E VA'!I18</f>
        <v>0</v>
      </c>
      <c r="K24" s="22" t="n">
        <f aca="false">'GLOSA VT E VA'!L18</f>
        <v>0</v>
      </c>
      <c r="L24" s="22" t="n">
        <f aca="false">J24+K24</f>
        <v>0</v>
      </c>
      <c r="M24" s="23" t="n">
        <f aca="false">ROUND((I24-L24),2)</f>
        <v>47513.36</v>
      </c>
      <c r="N24" s="23" t="n">
        <f aca="false">ROUND(M24*$E$59,2)</f>
        <v>47513.36</v>
      </c>
    </row>
    <row r="25" customFormat="false" ht="31.5" hidden="false" customHeight="true" outlineLevel="0" collapsed="false">
      <c r="A25" s="18" t="n">
        <v>17</v>
      </c>
      <c r="B25" s="24" t="str">
        <f aca="false">Faturamento!$A$329</f>
        <v>SUBSEÇÃO JUDICIÁRIA DE POUSO ALEGRE</v>
      </c>
      <c r="C25" s="20" t="n">
        <f aca="false">Faturamento!D322</f>
        <v>0</v>
      </c>
      <c r="D25" s="20"/>
      <c r="E25" s="20"/>
      <c r="F25" s="20"/>
      <c r="G25" s="20" t="n">
        <f aca="false">Faturamento!H322</f>
        <v>35085.64</v>
      </c>
      <c r="H25" s="20" t="n">
        <f aca="false">Faturamento!I322</f>
        <v>0</v>
      </c>
      <c r="I25" s="21" t="n">
        <f aca="false">SUM(C25:H25)</f>
        <v>35085.64</v>
      </c>
      <c r="J25" s="22" t="n">
        <f aca="false">'GLOSA VT E VA'!I19</f>
        <v>0</v>
      </c>
      <c r="K25" s="22" t="n">
        <f aca="false">'GLOSA VT E VA'!L19</f>
        <v>0</v>
      </c>
      <c r="L25" s="22" t="n">
        <f aca="false">J25+K25</f>
        <v>0</v>
      </c>
      <c r="M25" s="23" t="n">
        <f aca="false">ROUND((I25-L25),2)</f>
        <v>35085.64</v>
      </c>
      <c r="N25" s="23" t="n">
        <f aca="false">ROUND(M25*$E$59,2)</f>
        <v>35085.64</v>
      </c>
    </row>
    <row r="26" customFormat="false" ht="31.5" hidden="false" customHeight="true" outlineLevel="0" collapsed="false">
      <c r="A26" s="18" t="n">
        <v>18</v>
      </c>
      <c r="B26" s="24" t="str">
        <f aca="false">Faturamento!$A$348</f>
        <v>SUBSEÇÃO JUDICIÁRIA DE SÃO JOÃO DEL REI</v>
      </c>
      <c r="C26" s="20" t="n">
        <f aca="false">Faturamento!D341</f>
        <v>8857.81</v>
      </c>
      <c r="D26" s="20"/>
      <c r="E26" s="20"/>
      <c r="F26" s="20"/>
      <c r="G26" s="20" t="n">
        <f aca="false">Faturamento!H341</f>
        <v>18156.58</v>
      </c>
      <c r="H26" s="20" t="n">
        <f aca="false">Faturamento!I341</f>
        <v>21607.18</v>
      </c>
      <c r="I26" s="21" t="n">
        <f aca="false">SUM(C26:H26)</f>
        <v>48621.57</v>
      </c>
      <c r="J26" s="22" t="n">
        <f aca="false">'GLOSA VT E VA'!I20</f>
        <v>0</v>
      </c>
      <c r="K26" s="22" t="n">
        <f aca="false">'GLOSA VT E VA'!L20</f>
        <v>0</v>
      </c>
      <c r="L26" s="22" t="n">
        <f aca="false">J26+K26</f>
        <v>0</v>
      </c>
      <c r="M26" s="23" t="n">
        <f aca="false">ROUND((I26-L26),2)</f>
        <v>48621.57</v>
      </c>
      <c r="N26" s="23" t="n">
        <f aca="false">ROUND(M26*$E$59,2)</f>
        <v>48621.57</v>
      </c>
    </row>
    <row r="27" customFormat="false" ht="31.5" hidden="false" customHeight="true" outlineLevel="0" collapsed="false">
      <c r="A27" s="18" t="n">
        <v>19</v>
      </c>
      <c r="B27" s="24" t="str">
        <f aca="false">Faturamento!$A$367</f>
        <v>SUBSEÇÃO JUDICIÁRIA DE SÃO SEBASTIÃO DO PARAÍSO</v>
      </c>
      <c r="C27" s="20" t="n">
        <f aca="false">Faturamento!D360</f>
        <v>25968.93</v>
      </c>
      <c r="D27" s="20"/>
      <c r="E27" s="20"/>
      <c r="F27" s="20"/>
      <c r="G27" s="20"/>
      <c r="H27" s="20"/>
      <c r="I27" s="21" t="n">
        <f aca="false">SUM(C27:H27)</f>
        <v>25968.93</v>
      </c>
      <c r="J27" s="22" t="n">
        <f aca="false">'GLOSA VT E VA'!I21</f>
        <v>0</v>
      </c>
      <c r="K27" s="22" t="n">
        <f aca="false">'GLOSA VT E VA'!L21</f>
        <v>0</v>
      </c>
      <c r="L27" s="22" t="n">
        <f aca="false">J27+K27</f>
        <v>0</v>
      </c>
      <c r="M27" s="23" t="n">
        <f aca="false">ROUND((I27-L27),2)</f>
        <v>25968.93</v>
      </c>
      <c r="N27" s="23" t="n">
        <f aca="false">ROUND(M27*$E$59,2)</f>
        <v>25968.93</v>
      </c>
    </row>
    <row r="28" customFormat="false" ht="31.5" hidden="false" customHeight="true" outlineLevel="0" collapsed="false">
      <c r="A28" s="18" t="n">
        <v>20</v>
      </c>
      <c r="B28" s="24" t="str">
        <f aca="false">Faturamento!$A$386</f>
        <v>SUBSEÇÃO JUDICIÁRIA DE SETE LAGOAS</v>
      </c>
      <c r="C28" s="20" t="n">
        <f aca="false">Faturamento!D379</f>
        <v>8956.97</v>
      </c>
      <c r="D28" s="20"/>
      <c r="E28" s="20"/>
      <c r="F28" s="20" t="n">
        <f aca="false">Faturamento!G379</f>
        <v>17546.62</v>
      </c>
      <c r="G28" s="20"/>
      <c r="H28" s="20"/>
      <c r="I28" s="21" t="n">
        <f aca="false">SUM(C28:H28)</f>
        <v>26503.59</v>
      </c>
      <c r="J28" s="22" t="n">
        <f aca="false">'GLOSA VT E VA'!I22</f>
        <v>0</v>
      </c>
      <c r="K28" s="22" t="n">
        <f aca="false">'GLOSA VT E VA'!L22</f>
        <v>0</v>
      </c>
      <c r="L28" s="22" t="n">
        <f aca="false">J28+K28</f>
        <v>0</v>
      </c>
      <c r="M28" s="23" t="n">
        <f aca="false">ROUND((I28-L28),2)</f>
        <v>26503.59</v>
      </c>
      <c r="N28" s="23" t="n">
        <f aca="false">ROUND(M28*$E$59,2)</f>
        <v>26503.59</v>
      </c>
    </row>
    <row r="29" customFormat="false" ht="31.5" hidden="false" customHeight="true" outlineLevel="0" collapsed="false">
      <c r="A29" s="18" t="n">
        <v>21</v>
      </c>
      <c r="B29" s="24" t="str">
        <f aca="false">Faturamento!$A$405</f>
        <v>SUBSEÇÃO JUDICIÁRIA DE TEÓFILO OTONI</v>
      </c>
      <c r="C29" s="20" t="n">
        <f aca="false">Faturamento!D398</f>
        <v>8883.6</v>
      </c>
      <c r="D29" s="20"/>
      <c r="E29" s="20"/>
      <c r="F29" s="20" t="n">
        <f aca="false">Faturamento!G398</f>
        <v>17529.44</v>
      </c>
      <c r="G29" s="20"/>
      <c r="H29" s="20"/>
      <c r="I29" s="21" t="n">
        <f aca="false">SUM(C29:H29)</f>
        <v>26413.04</v>
      </c>
      <c r="J29" s="22" t="n">
        <f aca="false">'GLOSA VT E VA'!I23</f>
        <v>0</v>
      </c>
      <c r="K29" s="22" t="n">
        <f aca="false">'GLOSA VT E VA'!L23</f>
        <v>0</v>
      </c>
      <c r="L29" s="22" t="n">
        <f aca="false">J29+K29</f>
        <v>0</v>
      </c>
      <c r="M29" s="23" t="n">
        <f aca="false">ROUND((I29-L29),2)</f>
        <v>26413.04</v>
      </c>
      <c r="N29" s="23" t="n">
        <f aca="false">ROUND(M29*$E$59,2)</f>
        <v>26413.04</v>
      </c>
    </row>
    <row r="30" customFormat="false" ht="31.5" hidden="false" customHeight="true" outlineLevel="0" collapsed="false">
      <c r="A30" s="18" t="n">
        <v>22</v>
      </c>
      <c r="B30" s="24" t="str">
        <f aca="false">Faturamento!$A$443</f>
        <v>SUBSEÇÃO JUDICIÁRIA DE UBERABA</v>
      </c>
      <c r="C30" s="20" t="n">
        <f aca="false">Faturamento!D436</f>
        <v>36008.52</v>
      </c>
      <c r="D30" s="20"/>
      <c r="E30" s="20" t="n">
        <f aca="false">Faturamento!F436</f>
        <v>51914.04</v>
      </c>
      <c r="F30" s="20"/>
      <c r="G30" s="20"/>
      <c r="H30" s="20" t="n">
        <f aca="false">Faturamento!I436</f>
        <v>21686.78</v>
      </c>
      <c r="I30" s="21" t="n">
        <f aca="false">SUM(C30:H30)</f>
        <v>109609.34</v>
      </c>
      <c r="J30" s="22" t="n">
        <f aca="false">'GLOSA VT E VA'!I24</f>
        <v>0</v>
      </c>
      <c r="K30" s="22" t="n">
        <f aca="false">'GLOSA VT E VA'!L24</f>
        <v>0</v>
      </c>
      <c r="L30" s="22" t="n">
        <f aca="false">J30+K30</f>
        <v>0</v>
      </c>
      <c r="M30" s="23" t="n">
        <f aca="false">ROUND((I30-L30),2)</f>
        <v>109609.34</v>
      </c>
      <c r="N30" s="23" t="n">
        <f aca="false">ROUND(M30*$E$59,2)</f>
        <v>109609.34</v>
      </c>
    </row>
    <row r="31" customFormat="false" ht="31.5" hidden="false" customHeight="true" outlineLevel="0" collapsed="false">
      <c r="A31" s="18" t="n">
        <v>23</v>
      </c>
      <c r="B31" s="24" t="str">
        <f aca="false">Faturamento!$A$406</f>
        <v>SUBSEÇÃO JUDICIÁRIA DE UBERLÂNDIA</v>
      </c>
      <c r="C31" s="20" t="n">
        <f aca="false">Faturamento!D417</f>
        <v>8681.46</v>
      </c>
      <c r="D31" s="20"/>
      <c r="E31" s="20"/>
      <c r="F31" s="20"/>
      <c r="G31" s="20" t="n">
        <f aca="false">Faturamento!H417</f>
        <v>35194.24</v>
      </c>
      <c r="H31" s="20" t="n">
        <f aca="false">Faturamento!I417</f>
        <v>41862.16</v>
      </c>
      <c r="I31" s="21" t="n">
        <f aca="false">SUM(C31:H31)</f>
        <v>85737.86</v>
      </c>
      <c r="J31" s="22" t="n">
        <f aca="false">'GLOSA VT E VA'!I28</f>
        <v>0</v>
      </c>
      <c r="K31" s="22" t="n">
        <f aca="false">'GLOSA VT E VA'!L28</f>
        <v>0</v>
      </c>
      <c r="L31" s="22" t="n">
        <f aca="false">J31+K31</f>
        <v>0</v>
      </c>
      <c r="M31" s="23" t="n">
        <f aca="false">ROUND((I31-L31),2)</f>
        <v>85737.86</v>
      </c>
      <c r="N31" s="23" t="n">
        <f aca="false">ROUND(M31*$E$59,2)</f>
        <v>85737.86</v>
      </c>
    </row>
    <row r="32" customFormat="false" ht="31.5" hidden="false" customHeight="true" outlineLevel="0" collapsed="false">
      <c r="A32" s="18" t="n">
        <v>24</v>
      </c>
      <c r="B32" s="24" t="str">
        <f aca="false">Faturamento!$A$462</f>
        <v>SUBSEÇÃO JUDICIÁRIA DE UNAÍ </v>
      </c>
      <c r="C32" s="20"/>
      <c r="D32" s="20"/>
      <c r="E32" s="20"/>
      <c r="F32" s="20"/>
      <c r="G32" s="20" t="n">
        <f aca="false">Faturamento!H455</f>
        <v>17947.28</v>
      </c>
      <c r="H32" s="20"/>
      <c r="I32" s="21" t="n">
        <f aca="false">SUM(C32:H32)</f>
        <v>17947.28</v>
      </c>
      <c r="J32" s="22" t="n">
        <f aca="false">'GLOSA VT E VA'!I25</f>
        <v>0</v>
      </c>
      <c r="K32" s="22" t="n">
        <f aca="false">'GLOSA VT E VA'!L25</f>
        <v>0</v>
      </c>
      <c r="L32" s="22" t="n">
        <f aca="false">J32+K32</f>
        <v>0</v>
      </c>
      <c r="M32" s="23" t="n">
        <f aca="false">ROUND((I32-L32),2)</f>
        <v>17947.28</v>
      </c>
      <c r="N32" s="23" t="n">
        <f aca="false">ROUND(M32*$E$59,2)</f>
        <v>17947.28</v>
      </c>
    </row>
    <row r="33" customFormat="false" ht="31.5" hidden="false" customHeight="true" outlineLevel="0" collapsed="false">
      <c r="A33" s="18" t="n">
        <v>25</v>
      </c>
      <c r="B33" s="24" t="str">
        <f aca="false">Faturamento!$A$481</f>
        <v>SUBSEÇÃO JUDICIÁRIA DE VARGINHA </v>
      </c>
      <c r="C33" s="20" t="n">
        <f aca="false">Faturamento!D474</f>
        <v>26225.4</v>
      </c>
      <c r="D33" s="20"/>
      <c r="E33" s="20"/>
      <c r="F33" s="20" t="n">
        <f aca="false">Faturamento!G474</f>
        <v>17131.44</v>
      </c>
      <c r="G33" s="20"/>
      <c r="H33" s="20" t="n">
        <f aca="false">Faturamento!I474</f>
        <v>21116.24</v>
      </c>
      <c r="I33" s="21" t="n">
        <f aca="false">SUM(C33:H33)</f>
        <v>64473.08</v>
      </c>
      <c r="J33" s="22" t="n">
        <f aca="false">'GLOSA VT E VA'!I26</f>
        <v>0</v>
      </c>
      <c r="K33" s="22" t="n">
        <f aca="false">'GLOSA VT E VA'!L26</f>
        <v>0</v>
      </c>
      <c r="L33" s="22" t="n">
        <f aca="false">J33+K33</f>
        <v>0</v>
      </c>
      <c r="M33" s="23" t="n">
        <f aca="false">ROUND((I33-L33),2)</f>
        <v>64473.08</v>
      </c>
      <c r="N33" s="23" t="n">
        <f aca="false">ROUND(M33*$E$59,2)</f>
        <v>64473.08</v>
      </c>
    </row>
    <row r="34" customFormat="false" ht="31.5" hidden="false" customHeight="true" outlineLevel="0" collapsed="false">
      <c r="A34" s="18" t="n">
        <v>26</v>
      </c>
      <c r="B34" s="24" t="str">
        <f aca="false">Faturamento!$A$500</f>
        <v>SUBSEÇÃO JUDICIÁRIA DE VIÇOSA </v>
      </c>
      <c r="C34" s="20" t="n">
        <f aca="false">Faturamento!D493</f>
        <v>8755.7</v>
      </c>
      <c r="D34" s="20"/>
      <c r="E34" s="20"/>
      <c r="F34" s="20" t="n">
        <f aca="false">Faturamento!G493</f>
        <v>17327.38</v>
      </c>
      <c r="G34" s="20"/>
      <c r="H34" s="20"/>
      <c r="I34" s="21" t="n">
        <f aca="false">SUM(C34:H34)</f>
        <v>26083.08</v>
      </c>
      <c r="J34" s="22" t="n">
        <f aca="false">'GLOSA VT E VA'!I27</f>
        <v>0</v>
      </c>
      <c r="K34" s="22" t="n">
        <f aca="false">'GLOSA VT E VA'!L27</f>
        <v>0</v>
      </c>
      <c r="L34" s="22" t="n">
        <f aca="false">J34+K34</f>
        <v>0</v>
      </c>
      <c r="M34" s="23" t="n">
        <f aca="false">ROUND((I34-L34),2)</f>
        <v>26083.08</v>
      </c>
      <c r="N34" s="23" t="n">
        <f aca="false">ROUND(M34*$E$59,2)</f>
        <v>26083.08</v>
      </c>
    </row>
    <row r="35" customFormat="false" ht="53.25" hidden="false" customHeight="true" outlineLevel="0" collapsed="false">
      <c r="A35" s="25" t="s">
        <v>13</v>
      </c>
      <c r="B35" s="25"/>
      <c r="C35" s="26" t="n">
        <f aca="false">SUM(C9:C34)</f>
        <v>632652.85</v>
      </c>
      <c r="D35" s="26" t="n">
        <f aca="false">SUM(D9:D34)</f>
        <v>35618.46</v>
      </c>
      <c r="E35" s="26" t="n">
        <f aca="false">SUM(E9:E34)</f>
        <v>242480.24</v>
      </c>
      <c r="F35" s="26" t="n">
        <f aca="false">SUM(F9:F34)</f>
        <v>173920.04</v>
      </c>
      <c r="G35" s="26" t="n">
        <f aca="false">SUM(G9:G34)</f>
        <v>231209.02</v>
      </c>
      <c r="H35" s="26" t="n">
        <f aca="false">SUM(H9:H34)</f>
        <v>556545.14</v>
      </c>
      <c r="I35" s="26" t="n">
        <f aca="false">SUM(I9:I34)</f>
        <v>1872425.75</v>
      </c>
      <c r="J35" s="22" t="n">
        <f aca="false">SUM(J9:J34)</f>
        <v>0</v>
      </c>
      <c r="K35" s="22" t="n">
        <f aca="false">SUM(K9:K34)</f>
        <v>0</v>
      </c>
      <c r="L35" s="22" t="n">
        <f aca="false">SUM(L9:L34)</f>
        <v>0</v>
      </c>
      <c r="M35" s="27" t="n">
        <f aca="false">ROUND((I35-J35-K35),2)</f>
        <v>1872425.75</v>
      </c>
      <c r="N35" s="27" t="n">
        <f aca="false">SUM(N9:N34)</f>
        <v>1872425.75</v>
      </c>
      <c r="O35" s="28" t="s">
        <v>14</v>
      </c>
    </row>
    <row r="36" customFormat="false" ht="25.5" hidden="false" customHeight="true" outlineLevel="0" collapsed="false">
      <c r="A36" s="29" t="s">
        <v>15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30" t="n">
        <f aca="false">ROUND((M35*12),2)</f>
        <v>22469109</v>
      </c>
      <c r="N36" s="30" t="n">
        <f aca="false">ROUND((N35*12),2)</f>
        <v>22469109</v>
      </c>
      <c r="O36" s="31" t="s">
        <v>16</v>
      </c>
    </row>
    <row r="40" customFormat="false" ht="25.5" hidden="false" customHeight="true" outlineLevel="0" collapsed="false">
      <c r="A40" s="32" t="s">
        <v>17</v>
      </c>
      <c r="B40" s="32"/>
      <c r="C40" s="32"/>
      <c r="D40" s="32"/>
      <c r="E40" s="32"/>
      <c r="F40" s="32"/>
      <c r="G40" s="33"/>
      <c r="H40" s="33"/>
      <c r="I40" s="33"/>
      <c r="J40" s="33"/>
      <c r="L40" s="34"/>
      <c r="M40" s="34"/>
      <c r="N40" s="34"/>
      <c r="O40" s="34"/>
      <c r="P40" s="34"/>
      <c r="Q40" s="34"/>
    </row>
    <row r="41" customFormat="false" ht="30.75" hidden="false" customHeight="true" outlineLevel="0" collapsed="false">
      <c r="A41" s="35" t="s">
        <v>4</v>
      </c>
      <c r="B41" s="35"/>
      <c r="C41" s="35"/>
      <c r="D41" s="35"/>
      <c r="E41" s="36" t="s">
        <v>18</v>
      </c>
      <c r="F41" s="37" t="s">
        <v>19</v>
      </c>
      <c r="G41" s="33"/>
      <c r="H41" s="33"/>
      <c r="I41" s="33"/>
      <c r="J41" s="33"/>
      <c r="K41" s="33"/>
      <c r="L41" s="38"/>
      <c r="M41" s="38"/>
      <c r="N41" s="38"/>
      <c r="O41" s="38"/>
      <c r="P41" s="38"/>
      <c r="Q41" s="38"/>
    </row>
    <row r="42" customFormat="false" ht="21.75" hidden="false" customHeight="true" outlineLevel="0" collapsed="false">
      <c r="A42" s="39" t="s">
        <v>20</v>
      </c>
      <c r="B42" s="39"/>
      <c r="C42" s="39"/>
      <c r="D42" s="39"/>
      <c r="E42" s="40" t="n">
        <f aca="false">M35</f>
        <v>1872425.75</v>
      </c>
      <c r="F42" s="41" t="n">
        <f aca="false">E42*12</f>
        <v>22469109</v>
      </c>
      <c r="G42" s="33"/>
      <c r="H42" s="33"/>
      <c r="I42" s="33"/>
      <c r="J42" s="33"/>
      <c r="K42" s="33"/>
      <c r="L42" s="42"/>
      <c r="M42" s="42"/>
      <c r="N42" s="42"/>
      <c r="O42" s="42"/>
      <c r="P42" s="43"/>
      <c r="Q42" s="43"/>
    </row>
    <row r="43" customFormat="false" ht="24.75" hidden="false" customHeight="true" outlineLevel="0" collapsed="false">
      <c r="A43" s="44" t="s">
        <v>21</v>
      </c>
      <c r="B43" s="44"/>
      <c r="C43" s="44"/>
      <c r="D43" s="44"/>
      <c r="E43" s="45" t="n">
        <f aca="false">SUM(E42)</f>
        <v>1872425.75</v>
      </c>
      <c r="F43" s="46" t="n">
        <f aca="false">SUM(F42)</f>
        <v>22469109</v>
      </c>
      <c r="G43" s="47"/>
      <c r="H43" s="33"/>
      <c r="I43" s="33"/>
      <c r="J43" s="33"/>
      <c r="K43" s="33"/>
      <c r="L43" s="48"/>
      <c r="M43" s="48"/>
      <c r="N43" s="48"/>
      <c r="O43" s="48"/>
      <c r="P43" s="49"/>
      <c r="Q43" s="49"/>
    </row>
    <row r="44" customFormat="false" ht="12.75" hidden="false" customHeight="true" outlineLevel="0" collapsed="false">
      <c r="A44" s="50"/>
      <c r="B44" s="50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50"/>
      <c r="N44" s="50"/>
      <c r="O44" s="50"/>
      <c r="P44" s="50"/>
      <c r="Q44" s="50"/>
    </row>
    <row r="45" customFormat="false" ht="12.75" hidden="false" customHeight="true" outlineLevel="0" collapsed="false">
      <c r="A45" s="50"/>
      <c r="B45" s="50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50"/>
      <c r="N45" s="50"/>
      <c r="O45" s="50"/>
      <c r="P45" s="50"/>
      <c r="Q45" s="50"/>
    </row>
    <row r="46" customFormat="false" ht="12.75" hidden="false" customHeight="true" outlineLevel="0" collapsed="false">
      <c r="A46" s="50"/>
      <c r="B46" s="50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50"/>
      <c r="N46" s="50"/>
      <c r="O46" s="50"/>
      <c r="P46" s="50"/>
      <c r="Q46" s="50"/>
    </row>
    <row r="47" customFormat="false" ht="24" hidden="false" customHeight="true" outlineLevel="0" collapsed="false">
      <c r="A47" s="32" t="s">
        <v>22</v>
      </c>
      <c r="B47" s="32"/>
      <c r="C47" s="32"/>
      <c r="D47" s="32"/>
      <c r="E47" s="32"/>
      <c r="F47" s="32"/>
      <c r="G47" s="33"/>
      <c r="H47" s="33"/>
      <c r="I47" s="33"/>
      <c r="J47" s="33"/>
      <c r="K47" s="33"/>
      <c r="L47" s="34"/>
      <c r="M47" s="34"/>
      <c r="N47" s="34"/>
      <c r="O47" s="34"/>
      <c r="P47" s="34"/>
      <c r="Q47" s="34"/>
    </row>
    <row r="48" customFormat="false" ht="29.25" hidden="false" customHeight="true" outlineLevel="0" collapsed="false">
      <c r="A48" s="51" t="s">
        <v>23</v>
      </c>
      <c r="B48" s="51"/>
      <c r="C48" s="51"/>
      <c r="D48" s="51"/>
      <c r="E48" s="51"/>
      <c r="F48" s="51"/>
      <c r="G48" s="52"/>
      <c r="H48" s="52"/>
      <c r="I48" s="33"/>
      <c r="J48" s="33"/>
      <c r="K48" s="33"/>
      <c r="L48" s="53"/>
      <c r="M48" s="53"/>
      <c r="N48" s="53"/>
      <c r="O48" s="53"/>
      <c r="P48" s="53"/>
      <c r="Q48" s="53"/>
    </row>
    <row r="49" customFormat="false" ht="34.5" hidden="false" customHeight="true" outlineLevel="0" collapsed="false">
      <c r="A49" s="54" t="s">
        <v>24</v>
      </c>
      <c r="B49" s="55" t="s">
        <v>25</v>
      </c>
      <c r="C49" s="56" t="s">
        <v>26</v>
      </c>
      <c r="D49" s="56"/>
      <c r="E49" s="56"/>
      <c r="F49" s="56"/>
      <c r="G49" s="57" t="s">
        <v>27</v>
      </c>
      <c r="H49" s="57" t="s">
        <v>28</v>
      </c>
      <c r="I49" s="33"/>
      <c r="J49" s="33"/>
      <c r="K49" s="33"/>
      <c r="L49" s="53"/>
      <c r="M49" s="53"/>
      <c r="N49" s="53"/>
      <c r="O49" s="53"/>
      <c r="P49" s="53"/>
      <c r="Q49" s="53"/>
    </row>
    <row r="50" customFormat="false" ht="21.75" hidden="false" customHeight="true" outlineLevel="0" collapsed="false">
      <c r="A50" s="58" t="n">
        <v>1</v>
      </c>
      <c r="B50" s="59" t="str">
        <f aca="false">CONCATENATE("Total de ocorrências entre - ",G50," e ",H50)</f>
        <v>Total de ocorrências entre - 0 e 19</v>
      </c>
      <c r="C50" s="60" t="s">
        <v>29</v>
      </c>
      <c r="D50" s="60"/>
      <c r="E50" s="60"/>
      <c r="F50" s="60"/>
      <c r="G50" s="57" t="n">
        <v>0</v>
      </c>
      <c r="H50" s="57" t="n">
        <v>19</v>
      </c>
      <c r="I50" s="33"/>
      <c r="J50" s="33"/>
      <c r="K50" s="33"/>
      <c r="L50" s="61"/>
      <c r="M50" s="62"/>
      <c r="N50" s="62"/>
      <c r="O50" s="63"/>
      <c r="P50" s="63"/>
      <c r="Q50" s="63"/>
    </row>
    <row r="51" customFormat="false" ht="19.5" hidden="false" customHeight="true" outlineLevel="0" collapsed="false">
      <c r="A51" s="58" t="n">
        <v>1</v>
      </c>
      <c r="B51" s="59" t="str">
        <f aca="false">CONCATENATE("Total de ocorrências entre - ",G51," e ",H51)</f>
        <v>Total de ocorrências entre - 20 e 39</v>
      </c>
      <c r="C51" s="60" t="s">
        <v>30</v>
      </c>
      <c r="D51" s="60"/>
      <c r="E51" s="60"/>
      <c r="F51" s="60"/>
      <c r="G51" s="57" t="n">
        <v>20</v>
      </c>
      <c r="H51" s="57" t="n">
        <v>39</v>
      </c>
      <c r="I51" s="33"/>
      <c r="J51" s="33"/>
      <c r="K51" s="33"/>
      <c r="L51" s="61"/>
      <c r="M51" s="62"/>
      <c r="N51" s="62"/>
      <c r="O51" s="63"/>
      <c r="P51" s="63"/>
      <c r="Q51" s="63"/>
    </row>
    <row r="52" customFormat="false" ht="19.5" hidden="false" customHeight="true" outlineLevel="0" collapsed="false">
      <c r="A52" s="64" t="n">
        <v>0.99</v>
      </c>
      <c r="B52" s="59" t="str">
        <f aca="false">CONCATENATE("Total de ocorrências entre - ",G52," e ",H52)</f>
        <v>Total de ocorrências entre - 40 e 59</v>
      </c>
      <c r="C52" s="60" t="s">
        <v>31</v>
      </c>
      <c r="D52" s="60"/>
      <c r="E52" s="60"/>
      <c r="F52" s="60"/>
      <c r="G52" s="57" t="n">
        <v>40</v>
      </c>
      <c r="H52" s="57" t="n">
        <v>59</v>
      </c>
      <c r="I52" s="33"/>
      <c r="J52" s="33"/>
      <c r="K52" s="33"/>
      <c r="L52" s="65"/>
      <c r="M52" s="62"/>
      <c r="N52" s="62"/>
      <c r="O52" s="63"/>
      <c r="P52" s="63"/>
      <c r="Q52" s="63"/>
    </row>
    <row r="53" customFormat="false" ht="21" hidden="false" customHeight="true" outlineLevel="0" collapsed="false">
      <c r="A53" s="64" t="n">
        <v>0.98</v>
      </c>
      <c r="B53" s="59" t="str">
        <f aca="false">CONCATENATE("Total de ocorrências entre - ",G53," e ",H53)</f>
        <v>Total de ocorrências entre - 60 e 79</v>
      </c>
      <c r="C53" s="60" t="s">
        <v>32</v>
      </c>
      <c r="D53" s="60"/>
      <c r="E53" s="60"/>
      <c r="F53" s="60"/>
      <c r="G53" s="57" t="n">
        <v>60</v>
      </c>
      <c r="H53" s="57" t="n">
        <v>79</v>
      </c>
      <c r="I53" s="33"/>
      <c r="J53" s="33"/>
      <c r="K53" s="33"/>
      <c r="L53" s="65"/>
      <c r="M53" s="62"/>
      <c r="N53" s="62"/>
      <c r="O53" s="63"/>
      <c r="P53" s="63"/>
      <c r="Q53" s="63"/>
    </row>
    <row r="54" customFormat="false" ht="21.75" hidden="false" customHeight="true" outlineLevel="0" collapsed="false">
      <c r="A54" s="64" t="n">
        <v>0.97</v>
      </c>
      <c r="B54" s="59" t="str">
        <f aca="false">CONCATENATE("Total de ocorrências entre - ",G54," e ",H54)</f>
        <v>Total de ocorrências entre - 80 e 99</v>
      </c>
      <c r="C54" s="60" t="s">
        <v>33</v>
      </c>
      <c r="D54" s="60"/>
      <c r="E54" s="60"/>
      <c r="F54" s="60"/>
      <c r="G54" s="57" t="n">
        <v>80</v>
      </c>
      <c r="H54" s="57" t="n">
        <v>99</v>
      </c>
      <c r="I54" s="33"/>
      <c r="J54" s="33"/>
      <c r="K54" s="33"/>
      <c r="L54" s="65"/>
      <c r="M54" s="62"/>
      <c r="N54" s="62"/>
      <c r="O54" s="63"/>
      <c r="P54" s="63"/>
      <c r="Q54" s="63"/>
    </row>
    <row r="55" customFormat="false" ht="21.75" hidden="false" customHeight="true" outlineLevel="0" collapsed="false">
      <c r="A55" s="66" t="n">
        <v>0.96</v>
      </c>
      <c r="B55" s="67" t="str">
        <f aca="false">CONCATENATE("Acima de ",H54,)</f>
        <v>Acima de 99</v>
      </c>
      <c r="C55" s="68" t="s">
        <v>34</v>
      </c>
      <c r="D55" s="68"/>
      <c r="E55" s="68"/>
      <c r="F55" s="68"/>
      <c r="G55" s="57" t="n">
        <v>100</v>
      </c>
      <c r="H55" s="57"/>
      <c r="I55" s="33"/>
      <c r="J55" s="33"/>
      <c r="K55" s="33"/>
      <c r="L55" s="65"/>
      <c r="M55" s="62"/>
      <c r="N55" s="62"/>
      <c r="O55" s="63"/>
      <c r="P55" s="63"/>
      <c r="Q55" s="63"/>
    </row>
    <row r="56" customFormat="false" ht="12.75" hidden="false" customHeight="true" outlineLevel="0" collapsed="false">
      <c r="A56" s="50"/>
      <c r="B56" s="50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50"/>
      <c r="N56" s="50"/>
      <c r="O56" s="50"/>
      <c r="P56" s="50"/>
      <c r="Q56" s="50"/>
    </row>
    <row r="57" customFormat="false" ht="21.75" hidden="false" customHeight="true" outlineLevel="0" collapsed="false">
      <c r="A57" s="69" t="s">
        <v>35</v>
      </c>
      <c r="B57" s="69"/>
      <c r="C57" s="69"/>
      <c r="D57" s="69"/>
      <c r="E57" s="69"/>
      <c r="F57" s="33"/>
      <c r="G57" s="33"/>
      <c r="H57" s="33"/>
      <c r="I57" s="33"/>
      <c r="J57" s="33"/>
      <c r="K57" s="33"/>
      <c r="L57" s="34"/>
      <c r="M57" s="34"/>
      <c r="N57" s="34"/>
      <c r="O57" s="34"/>
      <c r="P57" s="34"/>
      <c r="Q57" s="50"/>
    </row>
    <row r="58" customFormat="false" ht="27.75" hidden="false" customHeight="true" outlineLevel="0" collapsed="false">
      <c r="A58" s="70" t="s">
        <v>36</v>
      </c>
      <c r="B58" s="70"/>
      <c r="C58" s="70"/>
      <c r="D58" s="70"/>
      <c r="E58" s="71" t="n">
        <v>0</v>
      </c>
      <c r="G58" s="72" t="s">
        <v>37</v>
      </c>
      <c r="H58" s="33"/>
      <c r="I58" s="33"/>
      <c r="J58" s="33"/>
      <c r="K58" s="33"/>
      <c r="L58" s="73"/>
      <c r="M58" s="73"/>
      <c r="N58" s="73"/>
      <c r="O58" s="73"/>
      <c r="P58" s="74"/>
      <c r="Q58" s="75"/>
    </row>
    <row r="59" customFormat="false" ht="24.75" hidden="false" customHeight="true" outlineLevel="0" collapsed="false">
      <c r="A59" s="76" t="s">
        <v>38</v>
      </c>
      <c r="B59" s="76"/>
      <c r="C59" s="76"/>
      <c r="D59" s="76"/>
      <c r="E59" s="77" t="n">
        <f aca="false">IF(E58&gt;=G55,A55,IF(E58&gt;=G54,A54,IF(E58&gt;=G53,A53,IF(E58&gt;=G52,A52,IF(E58&lt;=H51,A51,"VERIFICAR")))))</f>
        <v>1</v>
      </c>
      <c r="F59" s="78" t="n">
        <f aca="false">1-E59</f>
        <v>0</v>
      </c>
      <c r="G59" s="72" t="s">
        <v>39</v>
      </c>
      <c r="H59" s="33"/>
      <c r="I59" s="33"/>
      <c r="J59" s="33"/>
      <c r="K59" s="33"/>
      <c r="L59" s="73"/>
      <c r="M59" s="73"/>
      <c r="N59" s="73"/>
      <c r="O59" s="73"/>
      <c r="P59" s="79"/>
      <c r="Q59" s="75"/>
    </row>
    <row r="60" customFormat="false" ht="24" hidden="false" customHeight="true" outlineLevel="0" collapsed="false">
      <c r="A60" s="76" t="s">
        <v>40</v>
      </c>
      <c r="B60" s="76"/>
      <c r="C60" s="76"/>
      <c r="D60" s="76"/>
      <c r="E60" s="80" t="n">
        <f aca="false">E43</f>
        <v>1872425.75</v>
      </c>
      <c r="F60" s="81"/>
      <c r="G60" s="33"/>
      <c r="H60" s="33"/>
      <c r="I60" s="33"/>
      <c r="J60" s="33"/>
      <c r="K60" s="33"/>
      <c r="L60" s="82"/>
      <c r="M60" s="82"/>
      <c r="N60" s="82"/>
      <c r="O60" s="82"/>
      <c r="P60" s="83"/>
      <c r="Q60" s="75"/>
    </row>
    <row r="61" customFormat="false" ht="27" hidden="false" customHeight="true" outlineLevel="0" collapsed="false">
      <c r="A61" s="84" t="s">
        <v>41</v>
      </c>
      <c r="B61" s="84"/>
      <c r="C61" s="84"/>
      <c r="D61" s="84"/>
      <c r="E61" s="85" t="n">
        <f aca="false">ROUND(E60*E59,2)</f>
        <v>1872425.75</v>
      </c>
      <c r="F61" s="33"/>
      <c r="G61" s="33"/>
      <c r="H61" s="33"/>
      <c r="I61" s="33"/>
      <c r="J61" s="33"/>
      <c r="K61" s="33"/>
      <c r="L61" s="86"/>
      <c r="M61" s="86"/>
      <c r="N61" s="86"/>
      <c r="O61" s="86"/>
      <c r="P61" s="83"/>
      <c r="Q61" s="50"/>
    </row>
    <row r="62" customFormat="false" ht="24" hidden="false" customHeight="true" outlineLevel="0" collapsed="false"/>
    <row r="63" customFormat="false" ht="12.75" hidden="false" customHeight="false" outlineLevel="0" collapsed="false">
      <c r="E63" s="87"/>
    </row>
    <row r="1048576" customFormat="false" ht="12.75" hidden="false" customHeight="true" outlineLevel="0" collapsed="false"/>
  </sheetData>
  <sheetProtection sheet="true" password="d3be" objects="true" scenarios="true"/>
  <mergeCells count="38">
    <mergeCell ref="A3:M3"/>
    <mergeCell ref="A4:M4"/>
    <mergeCell ref="A5:E5"/>
    <mergeCell ref="F5:M5"/>
    <mergeCell ref="A6:B7"/>
    <mergeCell ref="C6:C7"/>
    <mergeCell ref="D6:D7"/>
    <mergeCell ref="E6:E7"/>
    <mergeCell ref="F6:F7"/>
    <mergeCell ref="G6:G7"/>
    <mergeCell ref="H6:H7"/>
    <mergeCell ref="I6:I7"/>
    <mergeCell ref="J6:L6"/>
    <mergeCell ref="M6:M7"/>
    <mergeCell ref="N6:N7"/>
    <mergeCell ref="A8:E8"/>
    <mergeCell ref="G8:M8"/>
    <mergeCell ref="A35:B35"/>
    <mergeCell ref="A36:L36"/>
    <mergeCell ref="A40:F40"/>
    <mergeCell ref="A41:D41"/>
    <mergeCell ref="A42:D42"/>
    <mergeCell ref="A43:D43"/>
    <mergeCell ref="A47:F47"/>
    <mergeCell ref="A48:F48"/>
    <mergeCell ref="C49:F49"/>
    <mergeCell ref="C50:F50"/>
    <mergeCell ref="C51:F51"/>
    <mergeCell ref="C52:F52"/>
    <mergeCell ref="C53:F53"/>
    <mergeCell ref="C54:F54"/>
    <mergeCell ref="C55:F55"/>
    <mergeCell ref="A57:E57"/>
    <mergeCell ref="A58:D58"/>
    <mergeCell ref="A59:D59"/>
    <mergeCell ref="A60:D60"/>
    <mergeCell ref="L60:O60"/>
    <mergeCell ref="A61:D61"/>
  </mergeCells>
  <printOptions headings="false" gridLines="false" gridLinesSet="true" horizontalCentered="true" verticalCentered="false"/>
  <pageMargins left="0.196527777777778" right="0.196527777777778" top="0.196527777777778" bottom="0.196527777777778" header="0.511811023622047" footer="0.511811023622047"/>
  <pageSetup paperSize="9" scale="51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87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G6" activeCellId="0" sqref="G6"/>
    </sheetView>
  </sheetViews>
  <sheetFormatPr defaultColWidth="8.83203125" defaultRowHeight="12.75" zeroHeight="false" outlineLevelRow="0" outlineLevelCol="0"/>
  <cols>
    <col collapsed="false" customWidth="true" hidden="false" outlineLevel="0" max="1" min="1" style="281" width="10.16"/>
    <col collapsed="false" customWidth="true" hidden="false" outlineLevel="0" max="2" min="2" style="281" width="7.33"/>
    <col collapsed="false" customWidth="true" hidden="false" outlineLevel="0" max="3" min="3" style="281" width="14.33"/>
    <col collapsed="false" customWidth="true" hidden="false" outlineLevel="0" max="4" min="4" style="281" width="12"/>
    <col collapsed="false" customWidth="true" hidden="false" outlineLevel="0" max="5" min="5" style="281" width="10.16"/>
    <col collapsed="false" customWidth="true" hidden="false" outlineLevel="0" max="6" min="6" style="281" width="11.16"/>
    <col collapsed="false" customWidth="true" hidden="false" outlineLevel="0" max="7" min="7" style="547" width="13.66"/>
    <col collapsed="false" customWidth="true" hidden="false" outlineLevel="0" max="10" min="8" style="281" width="13.66"/>
    <col collapsed="false" customWidth="true" hidden="false" outlineLevel="0" max="12" min="11" style="281" width="14.83"/>
    <col collapsed="false" customWidth="true" hidden="false" outlineLevel="0" max="1025" min="13" style="281" width="9.16"/>
  </cols>
  <sheetData>
    <row r="1" customFormat="false" ht="12.75" hidden="false" customHeight="false" outlineLevel="0" collapsed="false">
      <c r="A1" s="548"/>
      <c r="B1" s="221" t="s">
        <v>0</v>
      </c>
      <c r="C1" s="221"/>
      <c r="D1" s="221"/>
      <c r="E1" s="221"/>
      <c r="F1" s="549"/>
      <c r="G1" s="550"/>
      <c r="H1" s="551"/>
      <c r="I1" s="551"/>
      <c r="J1" s="551"/>
      <c r="K1" s="551"/>
      <c r="L1" s="552"/>
    </row>
    <row r="2" customFormat="false" ht="12.75" hidden="false" customHeight="true" outlineLevel="0" collapsed="false">
      <c r="A2" s="262"/>
      <c r="B2" s="93" t="s">
        <v>42</v>
      </c>
      <c r="C2" s="93"/>
      <c r="D2" s="93"/>
      <c r="E2" s="93"/>
      <c r="F2" s="553"/>
      <c r="G2" s="554"/>
      <c r="L2" s="555"/>
    </row>
    <row r="3" customFormat="false" ht="48.75" hidden="false" customHeight="true" outlineLevel="0" collapsed="false">
      <c r="A3" s="556" t="s">
        <v>453</v>
      </c>
      <c r="B3" s="556"/>
      <c r="C3" s="556"/>
      <c r="D3" s="556"/>
      <c r="E3" s="556"/>
      <c r="F3" s="556"/>
      <c r="G3" s="556"/>
      <c r="H3" s="556"/>
      <c r="I3" s="556"/>
      <c r="J3" s="556"/>
      <c r="K3" s="556"/>
      <c r="L3" s="556"/>
    </row>
    <row r="4" customFormat="false" ht="20.25" hidden="false" customHeight="true" outlineLevel="0" collapsed="false">
      <c r="A4" s="557" t="str">
        <f aca="false">BH!$A$4</f>
        <v>ANEXO X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</row>
    <row r="5" customFormat="false" ht="18.75" hidden="false" customHeight="true" outlineLevel="0" collapsed="false">
      <c r="A5" s="558" t="s">
        <v>389</v>
      </c>
      <c r="B5" s="558"/>
      <c r="C5" s="558"/>
      <c r="D5" s="558"/>
      <c r="E5" s="558"/>
      <c r="F5" s="558"/>
      <c r="G5" s="558"/>
      <c r="H5" s="558"/>
      <c r="I5" s="558"/>
      <c r="J5" s="558"/>
      <c r="K5" s="558"/>
      <c r="L5" s="558"/>
    </row>
    <row r="6" customFormat="false" ht="12.75" hidden="false" customHeight="false" outlineLevel="0" collapsed="false">
      <c r="A6" s="559" t="s">
        <v>390</v>
      </c>
      <c r="B6" s="559"/>
      <c r="C6" s="559"/>
      <c r="D6" s="559"/>
      <c r="E6" s="559"/>
      <c r="F6" s="559"/>
      <c r="G6" s="560" t="str">
        <f aca="false">Dados!A7</f>
        <v>CCT 2026 – MG000731/2026 (BH e outras) e MG000730/2026 (Juiz de Fora) – Data base da categoria 01 de janeiro</v>
      </c>
      <c r="H6" s="560"/>
      <c r="I6" s="560"/>
      <c r="J6" s="560"/>
      <c r="K6" s="560"/>
      <c r="L6" s="560"/>
    </row>
    <row r="7" customFormat="false" ht="23.25" hidden="false" customHeight="true" outlineLevel="0" collapsed="false">
      <c r="A7" s="268" t="s">
        <v>459</v>
      </c>
      <c r="B7" s="268"/>
      <c r="C7" s="268"/>
      <c r="D7" s="268"/>
      <c r="E7" s="268"/>
      <c r="F7" s="268"/>
      <c r="G7" s="268"/>
      <c r="H7" s="268"/>
      <c r="I7" s="561" t="s">
        <v>102</v>
      </c>
      <c r="J7" s="561"/>
      <c r="K7" s="561"/>
      <c r="L7" s="561"/>
    </row>
    <row r="8" customFormat="false" ht="16.5" hidden="false" customHeight="true" outlineLevel="0" collapsed="false">
      <c r="A8" s="562" t="s">
        <v>392</v>
      </c>
      <c r="B8" s="562"/>
      <c r="C8" s="562"/>
      <c r="D8" s="562"/>
      <c r="E8" s="562"/>
      <c r="F8" s="562"/>
      <c r="G8" s="562"/>
      <c r="H8" s="562"/>
      <c r="I8" s="562"/>
      <c r="J8" s="562"/>
      <c r="K8" s="562"/>
      <c r="L8" s="562"/>
    </row>
    <row r="9" customFormat="false" ht="12.75" hidden="false" customHeight="true" outlineLevel="0" collapsed="false">
      <c r="A9" s="563" t="s">
        <v>205</v>
      </c>
      <c r="B9" s="564" t="s">
        <v>393</v>
      </c>
      <c r="C9" s="565" t="s">
        <v>394</v>
      </c>
      <c r="D9" s="565"/>
      <c r="E9" s="566" t="s">
        <v>395</v>
      </c>
      <c r="F9" s="567" t="s">
        <v>396</v>
      </c>
      <c r="G9" s="568"/>
      <c r="H9" s="568"/>
      <c r="I9" s="568"/>
      <c r="J9" s="568"/>
      <c r="K9" s="568"/>
      <c r="L9" s="568"/>
    </row>
    <row r="10" customFormat="false" ht="68.25" hidden="false" customHeight="true" outlineLevel="0" collapsed="false">
      <c r="A10" s="563"/>
      <c r="B10" s="564"/>
      <c r="C10" s="565"/>
      <c r="D10" s="565"/>
      <c r="E10" s="566"/>
      <c r="F10" s="566"/>
      <c r="G10" s="569" t="s">
        <v>137</v>
      </c>
      <c r="H10" s="569" t="s">
        <v>138</v>
      </c>
      <c r="I10" s="569" t="s">
        <v>139</v>
      </c>
      <c r="J10" s="569" t="s">
        <v>455</v>
      </c>
      <c r="K10" s="569" t="s">
        <v>141</v>
      </c>
      <c r="L10" s="570" t="s">
        <v>142</v>
      </c>
    </row>
    <row r="11" customFormat="false" ht="18" hidden="false" customHeight="true" outlineLevel="0" collapsed="false">
      <c r="A11" s="741" t="s">
        <v>400</v>
      </c>
      <c r="B11" s="741"/>
      <c r="C11" s="741"/>
      <c r="D11" s="741"/>
      <c r="E11" s="741"/>
      <c r="F11" s="741"/>
      <c r="G11" s="741"/>
      <c r="H11" s="741"/>
      <c r="I11" s="741"/>
      <c r="J11" s="741"/>
      <c r="K11" s="741"/>
      <c r="L11" s="741"/>
    </row>
    <row r="12" customFormat="false" ht="18" hidden="false" customHeight="true" outlineLevel="0" collapsed="false">
      <c r="A12" s="574" t="n">
        <v>1</v>
      </c>
      <c r="B12" s="575" t="n">
        <v>1</v>
      </c>
      <c r="C12" s="576" t="s">
        <v>401</v>
      </c>
      <c r="D12" s="576"/>
      <c r="E12" s="577" t="n">
        <v>220</v>
      </c>
      <c r="F12" s="742" t="n">
        <f aca="false">Dados!F8</f>
        <v>2524.9</v>
      </c>
      <c r="G12" s="743" t="n">
        <f aca="false">F12</f>
        <v>2524.9</v>
      </c>
      <c r="H12" s="743" t="n">
        <v>0</v>
      </c>
      <c r="I12" s="744" t="n">
        <v>0</v>
      </c>
      <c r="J12" s="744" t="n">
        <v>0</v>
      </c>
      <c r="K12" s="744" t="n">
        <f aca="false">F12</f>
        <v>2524.9</v>
      </c>
      <c r="L12" s="745" t="n">
        <f aca="false">F12</f>
        <v>2524.9</v>
      </c>
    </row>
    <row r="13" customFormat="false" ht="18" hidden="false" customHeight="true" outlineLevel="0" collapsed="false">
      <c r="A13" s="574"/>
      <c r="B13" s="575"/>
      <c r="C13" s="582" t="s">
        <v>293</v>
      </c>
      <c r="D13" s="582"/>
      <c r="E13" s="582"/>
      <c r="F13" s="746" t="n">
        <v>0.3</v>
      </c>
      <c r="G13" s="747" t="n">
        <f aca="false">ROUND(($F$13*G12),2)</f>
        <v>757.47</v>
      </c>
      <c r="H13" s="747" t="n">
        <f aca="false">ROUND(($F$13*H12),2)</f>
        <v>0</v>
      </c>
      <c r="I13" s="747" t="n">
        <f aca="false">ROUND(($F$13*I12),2)</f>
        <v>0</v>
      </c>
      <c r="J13" s="747" t="n">
        <v>0</v>
      </c>
      <c r="K13" s="747" t="n">
        <f aca="false">ROUND(($F$13*K12),2)</f>
        <v>757.47</v>
      </c>
      <c r="L13" s="748" t="n">
        <f aca="false">ROUND(($F$13*L12),2)</f>
        <v>757.47</v>
      </c>
    </row>
    <row r="14" customFormat="false" ht="18" hidden="false" customHeight="true" outlineLevel="0" collapsed="false">
      <c r="A14" s="574"/>
      <c r="B14" s="575"/>
      <c r="C14" s="586" t="s">
        <v>402</v>
      </c>
      <c r="D14" s="586"/>
      <c r="E14" s="586"/>
      <c r="F14" s="586"/>
      <c r="G14" s="749" t="n">
        <f aca="false">SUM(G12:G13)</f>
        <v>3282.37</v>
      </c>
      <c r="H14" s="477" t="n">
        <f aca="false">SUM(H12:H13)</f>
        <v>0</v>
      </c>
      <c r="I14" s="477" t="n">
        <f aca="false">SUM(I12:I13)</f>
        <v>0</v>
      </c>
      <c r="J14" s="477" t="n">
        <f aca="false">SUM(J12:J13)</f>
        <v>0</v>
      </c>
      <c r="K14" s="477" t="n">
        <f aca="false">SUM(K12:K13)</f>
        <v>3282.37</v>
      </c>
      <c r="L14" s="460" t="n">
        <f aca="false">SUM(L12:L13)</f>
        <v>3282.37</v>
      </c>
    </row>
    <row r="15" customFormat="false" ht="18" hidden="false" customHeight="true" outlineLevel="0" collapsed="false">
      <c r="A15" s="574"/>
      <c r="B15" s="575"/>
      <c r="C15" s="588" t="s">
        <v>122</v>
      </c>
      <c r="D15" s="588"/>
      <c r="E15" s="588"/>
      <c r="F15" s="750" t="n">
        <v>0</v>
      </c>
      <c r="G15" s="462" t="n">
        <f aca="false">IF(Dados!$P$13="SIM",Dados!$Q$13,0)</f>
        <v>0</v>
      </c>
      <c r="H15" s="477"/>
      <c r="I15" s="477" t="n">
        <v>0</v>
      </c>
      <c r="J15" s="477" t="n">
        <v>0</v>
      </c>
      <c r="K15" s="477" t="n">
        <v>0</v>
      </c>
      <c r="L15" s="460" t="n">
        <v>0</v>
      </c>
    </row>
    <row r="16" customFormat="false" ht="27" hidden="false" customHeight="true" outlineLevel="0" collapsed="false">
      <c r="A16" s="574"/>
      <c r="B16" s="575"/>
      <c r="C16" s="588" t="s">
        <v>456</v>
      </c>
      <c r="D16" s="588"/>
      <c r="E16" s="590"/>
      <c r="F16" s="591" t="n">
        <v>0</v>
      </c>
      <c r="G16" s="477" t="n">
        <v>0</v>
      </c>
      <c r="H16" s="477" t="n">
        <v>0</v>
      </c>
      <c r="I16" s="742" t="n">
        <v>0</v>
      </c>
      <c r="J16" s="742" t="n">
        <v>0</v>
      </c>
      <c r="K16" s="742" t="n">
        <v>0</v>
      </c>
      <c r="L16" s="450" t="n">
        <v>0</v>
      </c>
    </row>
    <row r="17" customFormat="false" ht="27" hidden="false" customHeight="true" outlineLevel="0" collapsed="false">
      <c r="A17" s="574"/>
      <c r="B17" s="575"/>
      <c r="C17" s="588" t="s">
        <v>457</v>
      </c>
      <c r="D17" s="588"/>
      <c r="E17" s="590"/>
      <c r="F17" s="591" t="n">
        <v>0</v>
      </c>
      <c r="G17" s="751" t="n">
        <v>0</v>
      </c>
      <c r="H17" s="751" t="n">
        <f aca="false">ROUND((H12*F17),2)</f>
        <v>0</v>
      </c>
      <c r="I17" s="752" t="n">
        <v>0</v>
      </c>
      <c r="J17" s="752" t="n">
        <v>0</v>
      </c>
      <c r="K17" s="752" t="n">
        <v>0</v>
      </c>
      <c r="L17" s="753" t="n">
        <v>0</v>
      </c>
    </row>
    <row r="18" customFormat="false" ht="18" hidden="false" customHeight="true" outlineLevel="0" collapsed="false">
      <c r="A18" s="574"/>
      <c r="B18" s="575"/>
      <c r="C18" s="596" t="s">
        <v>117</v>
      </c>
      <c r="D18" s="597"/>
      <c r="E18" s="598" t="n">
        <f aca="false">Cálculos!E50</f>
        <v>15.21</v>
      </c>
      <c r="F18" s="599" t="n">
        <f aca="false">Dados!K12</f>
        <v>0.4</v>
      </c>
      <c r="G18" s="751" t="n">
        <v>0</v>
      </c>
      <c r="H18" s="751" t="n">
        <v>0</v>
      </c>
      <c r="I18" s="751" t="n">
        <v>0</v>
      </c>
      <c r="J18" s="751" t="n">
        <f aca="false">($F$18*J14/220)*7*$E$18</f>
        <v>0</v>
      </c>
      <c r="K18" s="751" t="n">
        <v>0</v>
      </c>
      <c r="L18" s="753" t="n">
        <f aca="false">((($F$18*L14/220)*7)*$E$18)</f>
        <v>635.407152545455</v>
      </c>
    </row>
    <row r="19" customFormat="false" ht="18" hidden="false" customHeight="true" outlineLevel="0" collapsed="false">
      <c r="A19" s="574"/>
      <c r="B19" s="575"/>
      <c r="C19" s="600" t="s">
        <v>336</v>
      </c>
      <c r="D19" s="600"/>
      <c r="E19" s="600"/>
      <c r="F19" s="601" t="n">
        <v>0.2</v>
      </c>
      <c r="G19" s="751" t="n">
        <f aca="false">G18*$F$19</f>
        <v>0</v>
      </c>
      <c r="H19" s="751" t="n">
        <f aca="false">H18*$F$19</f>
        <v>0</v>
      </c>
      <c r="I19" s="751" t="n">
        <f aca="false">I18*$F$19</f>
        <v>0</v>
      </c>
      <c r="J19" s="751" t="n">
        <f aca="false">J18*$F$19</f>
        <v>0</v>
      </c>
      <c r="K19" s="751" t="n">
        <f aca="false">K18*$F$19</f>
        <v>0</v>
      </c>
      <c r="L19" s="753" t="n">
        <f aca="false">L18*$F$19</f>
        <v>127.081430509091</v>
      </c>
    </row>
    <row r="20" customFormat="false" ht="18" hidden="false" customHeight="true" outlineLevel="0" collapsed="false">
      <c r="A20" s="574"/>
      <c r="B20" s="575"/>
      <c r="C20" s="602" t="s">
        <v>405</v>
      </c>
      <c r="D20" s="602"/>
      <c r="E20" s="602"/>
      <c r="F20" s="602"/>
      <c r="G20" s="523" t="n">
        <f aca="false">SUM(G14:G19)</f>
        <v>3282.37</v>
      </c>
      <c r="H20" s="523" t="n">
        <f aca="false">SUM(H14:H19)</f>
        <v>0</v>
      </c>
      <c r="I20" s="523" t="n">
        <f aca="false">SUM(I14:I19)</f>
        <v>0</v>
      </c>
      <c r="J20" s="523" t="n">
        <f aca="false">SUM(J14:J19)</f>
        <v>0</v>
      </c>
      <c r="K20" s="523" t="n">
        <f aca="false">SUM(K14:K19)</f>
        <v>3282.37</v>
      </c>
      <c r="L20" s="754" t="n">
        <f aca="false">SUM(L14:L19)</f>
        <v>4044.85858305455</v>
      </c>
    </row>
    <row r="21" customFormat="false" ht="18" hidden="false" customHeight="true" outlineLevel="0" collapsed="false">
      <c r="A21" s="574"/>
      <c r="B21" s="575"/>
      <c r="C21" s="605" t="s">
        <v>406</v>
      </c>
      <c r="D21" s="605"/>
      <c r="E21" s="605"/>
      <c r="F21" s="606" t="n">
        <f aca="false">Encargos!C58</f>
        <v>0.764</v>
      </c>
      <c r="G21" s="743" t="n">
        <f aca="false">ROUND(($F$21*G20),2)</f>
        <v>2507.73</v>
      </c>
      <c r="H21" s="743" t="n">
        <f aca="false">ROUND(($F$21*H20),2)</f>
        <v>0</v>
      </c>
      <c r="I21" s="743" t="n">
        <f aca="false">ROUND(($F$21*I20),2)</f>
        <v>0</v>
      </c>
      <c r="J21" s="743" t="n">
        <f aca="false">ROUND(($F$21*J20),2)</f>
        <v>0</v>
      </c>
      <c r="K21" s="743" t="n">
        <f aca="false">ROUND(($F$21*K20),2)</f>
        <v>2507.73</v>
      </c>
      <c r="L21" s="745" t="n">
        <f aca="false">ROUND(($F$21*L20),2)</f>
        <v>3090.27</v>
      </c>
    </row>
    <row r="22" customFormat="false" ht="45" hidden="false" customHeight="true" outlineLevel="0" collapsed="false">
      <c r="A22" s="574"/>
      <c r="B22" s="575"/>
      <c r="C22" s="607" t="s">
        <v>341</v>
      </c>
      <c r="D22" s="275" t="n">
        <f aca="false">Dados!$O$11</f>
        <v>4.97</v>
      </c>
      <c r="E22" s="608" t="n">
        <f aca="false">Dados!$O$9</f>
        <v>22</v>
      </c>
      <c r="F22" s="751" t="n">
        <f aca="false">Dados!$O$10</f>
        <v>15.21</v>
      </c>
      <c r="G22" s="747" t="n">
        <v>0</v>
      </c>
      <c r="H22" s="747" t="n">
        <v>0</v>
      </c>
      <c r="I22" s="755" t="n">
        <v>0</v>
      </c>
      <c r="J22" s="747" t="n">
        <v>0</v>
      </c>
      <c r="K22" s="747" t="n">
        <f aca="false">ROUND((((K14/220)+((K14/220)*0.6))*$F$22),2)</f>
        <v>363.09</v>
      </c>
      <c r="L22" s="748" t="n">
        <f aca="false">ROUND((((L14/220)+((L14/220)*0.6))*$F$22),2)</f>
        <v>363.09</v>
      </c>
    </row>
    <row r="23" customFormat="false" ht="18" hidden="false" customHeight="true" outlineLevel="0" collapsed="false">
      <c r="A23" s="610" t="s">
        <v>407</v>
      </c>
      <c r="B23" s="610"/>
      <c r="C23" s="610"/>
      <c r="D23" s="610"/>
      <c r="E23" s="610"/>
      <c r="F23" s="610"/>
      <c r="G23" s="757" t="n">
        <f aca="false">SUM(G20:G22)</f>
        <v>5790.1</v>
      </c>
      <c r="H23" s="757" t="n">
        <f aca="false">SUM(H20:H22)</f>
        <v>0</v>
      </c>
      <c r="I23" s="757" t="n">
        <f aca="false">SUM(I20:I22)</f>
        <v>0</v>
      </c>
      <c r="J23" s="757" t="n">
        <f aca="false">SUM(J20:J22)</f>
        <v>0</v>
      </c>
      <c r="K23" s="757" t="n">
        <f aca="false">SUM(K20:K22)</f>
        <v>6153.19</v>
      </c>
      <c r="L23" s="758" t="n">
        <f aca="false">SUM(L20:L22)</f>
        <v>7498.21858305455</v>
      </c>
    </row>
    <row r="24" customFormat="false" ht="18" hidden="false" customHeight="true" outlineLevel="0" collapsed="false">
      <c r="A24" s="613" t="s">
        <v>408</v>
      </c>
      <c r="B24" s="613"/>
      <c r="C24" s="613"/>
      <c r="D24" s="613"/>
      <c r="E24" s="613"/>
      <c r="F24" s="613"/>
      <c r="G24" s="613"/>
      <c r="H24" s="613"/>
      <c r="I24" s="613"/>
      <c r="J24" s="613"/>
      <c r="K24" s="613"/>
      <c r="L24" s="613"/>
    </row>
    <row r="25" customFormat="false" ht="18" hidden="false" customHeight="true" outlineLevel="0" collapsed="false">
      <c r="A25" s="614" t="s">
        <v>205</v>
      </c>
      <c r="B25" s="614"/>
      <c r="C25" s="496" t="s">
        <v>409</v>
      </c>
      <c r="D25" s="496"/>
      <c r="E25" s="615" t="s">
        <v>206</v>
      </c>
      <c r="F25" s="616" t="s">
        <v>410</v>
      </c>
      <c r="G25" s="616"/>
      <c r="H25" s="616"/>
      <c r="I25" s="616"/>
      <c r="J25" s="616"/>
      <c r="K25" s="616"/>
      <c r="L25" s="616"/>
    </row>
    <row r="26" customFormat="false" ht="18" hidden="false" customHeight="true" outlineLevel="0" collapsed="false">
      <c r="A26" s="617" t="s">
        <v>107</v>
      </c>
      <c r="B26" s="617"/>
      <c r="C26" s="617"/>
      <c r="D26" s="577"/>
      <c r="E26" s="618"/>
      <c r="F26" s="619"/>
      <c r="G26" s="743" t="n">
        <f aca="false">Dados!$F$9</f>
        <v>82.45</v>
      </c>
      <c r="H26" s="743"/>
      <c r="I26" s="743"/>
      <c r="J26" s="743" t="n">
        <v>0</v>
      </c>
      <c r="K26" s="743" t="n">
        <f aca="false">Dados!$F$9</f>
        <v>82.45</v>
      </c>
      <c r="L26" s="745" t="n">
        <f aca="false">Dados!F9</f>
        <v>82.45</v>
      </c>
    </row>
    <row r="27" customFormat="false" ht="18" hidden="false" customHeight="true" outlineLevel="0" collapsed="false">
      <c r="A27" s="274" t="s">
        <v>110</v>
      </c>
      <c r="B27" s="274"/>
      <c r="C27" s="274"/>
      <c r="D27" s="760"/>
      <c r="E27" s="761"/>
      <c r="F27" s="646"/>
      <c r="G27" s="751" t="n">
        <f aca="false">Dados!$F$10</f>
        <v>20.7</v>
      </c>
      <c r="H27" s="751"/>
      <c r="I27" s="751"/>
      <c r="J27" s="751" t="n">
        <v>0</v>
      </c>
      <c r="K27" s="751" t="n">
        <f aca="false">Dados!$F$10</f>
        <v>20.7</v>
      </c>
      <c r="L27" s="745" t="n">
        <f aca="false">Dados!F10</f>
        <v>20.7</v>
      </c>
    </row>
    <row r="28" customFormat="false" ht="24.75" hidden="false" customHeight="true" outlineLevel="0" collapsed="false">
      <c r="A28" s="620" t="s">
        <v>411</v>
      </c>
      <c r="B28" s="620"/>
      <c r="C28" s="620"/>
      <c r="D28" s="607"/>
      <c r="E28" s="751"/>
      <c r="F28" s="762"/>
      <c r="G28" s="751" t="n">
        <f aca="false">Dados!$F$11</f>
        <v>4</v>
      </c>
      <c r="H28" s="751"/>
      <c r="I28" s="751"/>
      <c r="J28" s="751" t="n">
        <v>0</v>
      </c>
      <c r="K28" s="751" t="n">
        <f aca="false">Dados!$F$11</f>
        <v>4</v>
      </c>
      <c r="L28" s="745" t="n">
        <f aca="false">Dados!F11</f>
        <v>4</v>
      </c>
    </row>
    <row r="29" customFormat="false" ht="18" hidden="false" customHeight="true" outlineLevel="0" collapsed="false">
      <c r="A29" s="620" t="s">
        <v>116</v>
      </c>
      <c r="B29" s="620"/>
      <c r="C29" s="620"/>
      <c r="D29" s="275"/>
      <c r="E29" s="532"/>
      <c r="F29" s="762"/>
      <c r="G29" s="751" t="n">
        <f aca="false">Dados!$F$12</f>
        <v>156.95</v>
      </c>
      <c r="H29" s="751"/>
      <c r="I29" s="751"/>
      <c r="J29" s="751" t="n">
        <v>0</v>
      </c>
      <c r="K29" s="751" t="n">
        <f aca="false">Dados!$F$12</f>
        <v>156.95</v>
      </c>
      <c r="L29" s="745" t="n">
        <f aca="false">Dados!F12</f>
        <v>156.95</v>
      </c>
      <c r="P29" s="751" t="n">
        <f aca="false">ROUND((($F$32*$D$32)-(($F$32*$D$32)*$E$32)),2)</f>
        <v>428.31</v>
      </c>
    </row>
    <row r="30" customFormat="false" ht="18" hidden="false" customHeight="true" outlineLevel="0" collapsed="false">
      <c r="A30" s="620" t="s">
        <v>412</v>
      </c>
      <c r="B30" s="620"/>
      <c r="C30" s="620"/>
      <c r="D30" s="275"/>
      <c r="E30" s="532"/>
      <c r="F30" s="762"/>
      <c r="G30" s="751" t="n">
        <f aca="false">Dados!$F$13</f>
        <v>21.17</v>
      </c>
      <c r="H30" s="751"/>
      <c r="I30" s="751"/>
      <c r="J30" s="751" t="n">
        <v>0</v>
      </c>
      <c r="K30" s="751" t="n">
        <f aca="false">Dados!$F$13</f>
        <v>21.17</v>
      </c>
      <c r="L30" s="745" t="n">
        <f aca="false">Dados!F13</f>
        <v>21.17</v>
      </c>
    </row>
    <row r="31" customFormat="false" ht="18" hidden="false" customHeight="true" outlineLevel="0" collapsed="false">
      <c r="A31" s="274" t="s">
        <v>125</v>
      </c>
      <c r="B31" s="274"/>
      <c r="C31" s="274"/>
      <c r="D31" s="275"/>
      <c r="E31" s="751"/>
      <c r="F31" s="762"/>
      <c r="G31" s="751" t="n">
        <f aca="false">Dados!$F$14</f>
        <v>210.57</v>
      </c>
      <c r="H31" s="751"/>
      <c r="I31" s="751"/>
      <c r="J31" s="751" t="n">
        <v>0</v>
      </c>
      <c r="K31" s="751" t="n">
        <f aca="false">Dados!$F$14</f>
        <v>210.57</v>
      </c>
      <c r="L31" s="745" t="n">
        <f aca="false">Dados!F14</f>
        <v>210.57</v>
      </c>
    </row>
    <row r="32" customFormat="false" ht="18" hidden="false" customHeight="true" outlineLevel="0" collapsed="false">
      <c r="A32" s="624" t="s">
        <v>126</v>
      </c>
      <c r="B32" s="624"/>
      <c r="C32" s="625" t="n">
        <f aca="false">Dados!E15</f>
        <v>22</v>
      </c>
      <c r="D32" s="626" t="n">
        <f aca="false">Dados!D15</f>
        <v>15.21</v>
      </c>
      <c r="E32" s="763" t="n">
        <f aca="false">Dados!F15</f>
        <v>0</v>
      </c>
      <c r="F32" s="762" t="n">
        <f aca="false">Dados!G15</f>
        <v>28.16</v>
      </c>
      <c r="G32" s="751" t="n">
        <f aca="false">ROUND((($F$32*$C$32)-(($F$32*$C$32)*$E$32)),2)</f>
        <v>619.52</v>
      </c>
      <c r="H32" s="751"/>
      <c r="I32" s="751"/>
      <c r="J32" s="751" t="n">
        <v>0</v>
      </c>
      <c r="K32" s="751" t="n">
        <f aca="false">ROUND((($F$32*$D$32)-(($F$32*$D$32)*$E$32)),2)</f>
        <v>428.31</v>
      </c>
      <c r="L32" s="751" t="n">
        <f aca="false">ROUND((($F$32*$D$32)-(($F$32*$D$32)*$E$32)),2)</f>
        <v>428.31</v>
      </c>
    </row>
    <row r="33" customFormat="false" ht="18" hidden="false" customHeight="true" outlineLevel="0" collapsed="false">
      <c r="A33" s="629" t="s">
        <v>128</v>
      </c>
      <c r="B33" s="629"/>
      <c r="C33" s="630" t="n">
        <f aca="false">Dados!E16</f>
        <v>22</v>
      </c>
      <c r="D33" s="631" t="n">
        <f aca="false">Dados!D16</f>
        <v>15.21</v>
      </c>
      <c r="E33" s="764" t="n">
        <f aca="false">Dados!F16</f>
        <v>0.06</v>
      </c>
      <c r="F33" s="765" t="n">
        <f aca="false">Dados!E27</f>
        <v>5</v>
      </c>
      <c r="G33" s="768" t="n">
        <f aca="false">ROUND((IF(((($F$33*2)*$C$33)-($E$33*G12))&gt;0,((($F$33*2)*$C$33)-($E$33*G12)),0)),2)</f>
        <v>68.51</v>
      </c>
      <c r="H33" s="477" t="n">
        <v>0</v>
      </c>
      <c r="I33" s="477"/>
      <c r="J33" s="477" t="n">
        <v>0</v>
      </c>
      <c r="K33" s="477" t="n">
        <f aca="false">ROUND((IF(((($F$33*2)*$D$33)-($E$33*K12))&gt;0,((($F$33*2)*$D$33)-($E$33*K12)),0)),2)</f>
        <v>0.61</v>
      </c>
      <c r="L33" s="477" t="n">
        <f aca="false">ROUND((IF(((($F$33*2)*$D$33)-($E$33*L12))&gt;0,((($F$33*2)*$D$33)-($E$33*L12)),0)),2)</f>
        <v>0.61</v>
      </c>
    </row>
    <row r="34" customFormat="false" ht="18" hidden="false" customHeight="true" outlineLevel="0" collapsed="false">
      <c r="A34" s="629" t="str">
        <f aca="false">Dados!H17</f>
        <v>Outros (inserir somente com a justificativa legal)</v>
      </c>
      <c r="B34" s="629"/>
      <c r="C34" s="629"/>
      <c r="D34" s="629"/>
      <c r="E34" s="764"/>
      <c r="F34" s="765"/>
      <c r="G34" s="634" t="n">
        <f aca="false">Dados!M17</f>
        <v>0</v>
      </c>
      <c r="H34" s="276" t="n">
        <f aca="false">Dados!M17</f>
        <v>0</v>
      </c>
      <c r="I34" s="276" t="n">
        <f aca="false">Dados!M17</f>
        <v>0</v>
      </c>
      <c r="J34" s="276" t="n">
        <f aca="false">Dados!M17</f>
        <v>0</v>
      </c>
      <c r="K34" s="276" t="n">
        <f aca="false">Dados!M17</f>
        <v>0</v>
      </c>
      <c r="L34" s="587" t="n">
        <f aca="false">Dados!M17</f>
        <v>0</v>
      </c>
    </row>
    <row r="35" customFormat="false" ht="18" hidden="false" customHeight="true" outlineLevel="0" collapsed="false">
      <c r="A35" s="629" t="str">
        <f aca="false">Dados!H18</f>
        <v>Outros (inserir somente com a justificativa legal)</v>
      </c>
      <c r="B35" s="629"/>
      <c r="C35" s="629"/>
      <c r="D35" s="629"/>
      <c r="E35" s="764"/>
      <c r="F35" s="765"/>
      <c r="G35" s="634" t="n">
        <f aca="false">Dados!M18</f>
        <v>0</v>
      </c>
      <c r="H35" s="276" t="n">
        <f aca="false">Dados!M18</f>
        <v>0</v>
      </c>
      <c r="I35" s="276" t="n">
        <f aca="false">Dados!M18</f>
        <v>0</v>
      </c>
      <c r="J35" s="276" t="n">
        <f aca="false">Dados!M18</f>
        <v>0</v>
      </c>
      <c r="K35" s="276" t="n">
        <f aca="false">Dados!M18</f>
        <v>0</v>
      </c>
      <c r="L35" s="587" t="n">
        <f aca="false">Dados!M18</f>
        <v>0</v>
      </c>
    </row>
    <row r="36" customFormat="false" ht="18" hidden="false" customHeight="true" outlineLevel="0" collapsed="false">
      <c r="A36" s="629" t="str">
        <f aca="false">Dados!H19</f>
        <v>Outros (inserir somente com a justificativa legal)</v>
      </c>
      <c r="B36" s="629"/>
      <c r="C36" s="629"/>
      <c r="D36" s="629"/>
      <c r="E36" s="764"/>
      <c r="F36" s="765"/>
      <c r="G36" s="634" t="n">
        <f aca="false">Dados!M19</f>
        <v>0</v>
      </c>
      <c r="H36" s="276" t="n">
        <f aca="false">Dados!M19</f>
        <v>0</v>
      </c>
      <c r="I36" s="276" t="n">
        <f aca="false">Dados!M19</f>
        <v>0</v>
      </c>
      <c r="J36" s="276" t="n">
        <f aca="false">Dados!M19</f>
        <v>0</v>
      </c>
      <c r="K36" s="276" t="n">
        <f aca="false">Dados!M19</f>
        <v>0</v>
      </c>
      <c r="L36" s="587" t="n">
        <f aca="false">Dados!M19</f>
        <v>0</v>
      </c>
    </row>
    <row r="37" customFormat="false" ht="18" hidden="false" customHeight="true" outlineLevel="0" collapsed="false">
      <c r="A37" s="635" t="s">
        <v>413</v>
      </c>
      <c r="B37" s="635"/>
      <c r="C37" s="635"/>
      <c r="D37" s="635"/>
      <c r="E37" s="635"/>
      <c r="F37" s="635"/>
      <c r="G37" s="603" t="n">
        <f aca="false">SUM(G26:G36)</f>
        <v>1183.87</v>
      </c>
      <c r="H37" s="603" t="n">
        <f aca="false">SUM(H26:H36)</f>
        <v>0</v>
      </c>
      <c r="I37" s="603" t="n">
        <f aca="false">SUM(I26:I36)</f>
        <v>0</v>
      </c>
      <c r="J37" s="603" t="n">
        <f aca="false">SUM(J26:J36)</f>
        <v>0</v>
      </c>
      <c r="K37" s="603" t="n">
        <f aca="false">SUM(K26:K36)</f>
        <v>924.76</v>
      </c>
      <c r="L37" s="604" t="n">
        <f aca="false">SUM(L26:L36)</f>
        <v>924.76</v>
      </c>
      <c r="N37" s="756"/>
    </row>
    <row r="38" customFormat="false" ht="18" hidden="false" customHeight="true" outlineLevel="0" collapsed="false">
      <c r="A38" s="636" t="s">
        <v>414</v>
      </c>
      <c r="B38" s="636"/>
      <c r="C38" s="636"/>
      <c r="D38" s="636"/>
      <c r="E38" s="636"/>
      <c r="F38" s="636"/>
      <c r="G38" s="766" t="n">
        <f aca="false">G23+G37</f>
        <v>6973.97</v>
      </c>
      <c r="H38" s="757" t="n">
        <f aca="false">H23+H37</f>
        <v>0</v>
      </c>
      <c r="I38" s="757" t="n">
        <f aca="false">I23+I37</f>
        <v>0</v>
      </c>
      <c r="J38" s="757" t="n">
        <f aca="false">J23+J37</f>
        <v>0</v>
      </c>
      <c r="K38" s="757" t="n">
        <f aca="false">K23+K37</f>
        <v>7077.95</v>
      </c>
      <c r="L38" s="758" t="n">
        <f aca="false">L23+L37</f>
        <v>8422.97858305454</v>
      </c>
    </row>
    <row r="39" customFormat="false" ht="18" hidden="false" customHeight="true" outlineLevel="0" collapsed="false">
      <c r="A39" s="613" t="s">
        <v>415</v>
      </c>
      <c r="B39" s="613"/>
      <c r="C39" s="613"/>
      <c r="D39" s="613"/>
      <c r="E39" s="613"/>
      <c r="F39" s="613"/>
      <c r="G39" s="613"/>
      <c r="H39" s="613"/>
      <c r="I39" s="613"/>
      <c r="J39" s="613"/>
      <c r="K39" s="613"/>
      <c r="L39" s="613"/>
    </row>
    <row r="40" customFormat="false" ht="18" hidden="false" customHeight="true" outlineLevel="0" collapsed="false">
      <c r="A40" s="638" t="s">
        <v>205</v>
      </c>
      <c r="B40" s="638"/>
      <c r="C40" s="638"/>
      <c r="D40" s="638"/>
      <c r="E40" s="496" t="s">
        <v>206</v>
      </c>
      <c r="F40" s="496"/>
      <c r="G40" s="639"/>
      <c r="H40" s="639"/>
      <c r="I40" s="639"/>
      <c r="J40" s="639"/>
      <c r="K40" s="639"/>
      <c r="L40" s="639"/>
    </row>
    <row r="41" customFormat="false" ht="18" hidden="false" customHeight="true" outlineLevel="0" collapsed="false">
      <c r="A41" s="640" t="s">
        <v>416</v>
      </c>
      <c r="B41" s="641"/>
      <c r="C41" s="641"/>
      <c r="D41" s="641"/>
      <c r="E41" s="642" t="n">
        <f aca="false">Dados!K8</f>
        <v>0.03</v>
      </c>
      <c r="F41" s="643"/>
      <c r="G41" s="767" t="n">
        <f aca="false">ROUND((G38*$E$41),2)</f>
        <v>209.22</v>
      </c>
      <c r="H41" s="743" t="n">
        <f aca="false">ROUND((H38*$E$41),2)</f>
        <v>0</v>
      </c>
      <c r="I41" s="743" t="n">
        <f aca="false">ROUND((I38*$E$41),2)</f>
        <v>0</v>
      </c>
      <c r="J41" s="743" t="n">
        <f aca="false">ROUND((J38*$E$41),2)</f>
        <v>0</v>
      </c>
      <c r="K41" s="743" t="n">
        <f aca="false">ROUND((K38*$E$41),2)</f>
        <v>212.34</v>
      </c>
      <c r="L41" s="745" t="n">
        <f aca="false">ROUND((L38*$E$41),2)</f>
        <v>252.69</v>
      </c>
    </row>
    <row r="42" customFormat="false" ht="18" hidden="false" customHeight="true" outlineLevel="0" collapsed="false">
      <c r="A42" s="645" t="s">
        <v>417</v>
      </c>
      <c r="B42" s="645"/>
      <c r="C42" s="645"/>
      <c r="D42" s="645"/>
      <c r="E42" s="646"/>
      <c r="F42" s="647"/>
      <c r="G42" s="751" t="n">
        <f aca="false">G38+G41</f>
        <v>7183.19</v>
      </c>
      <c r="H42" s="751" t="n">
        <f aca="false">H38+H41</f>
        <v>0</v>
      </c>
      <c r="I42" s="751" t="n">
        <f aca="false">I38+I41</f>
        <v>0</v>
      </c>
      <c r="J42" s="751" t="n">
        <f aca="false">J38+J41</f>
        <v>0</v>
      </c>
      <c r="K42" s="751" t="n">
        <f aca="false">K38+K41</f>
        <v>7290.29</v>
      </c>
      <c r="L42" s="753" t="n">
        <f aca="false">L38+L41</f>
        <v>8675.66858305455</v>
      </c>
    </row>
    <row r="43" customFormat="false" ht="18" hidden="false" customHeight="true" outlineLevel="0" collapsed="false">
      <c r="A43" s="274" t="s">
        <v>108</v>
      </c>
      <c r="B43" s="274"/>
      <c r="C43" s="274"/>
      <c r="D43" s="274"/>
      <c r="E43" s="646" t="n">
        <f aca="false">Dados!K9</f>
        <v>0.0679</v>
      </c>
      <c r="F43" s="647"/>
      <c r="G43" s="751" t="n">
        <f aca="false">ROUND((G42*$E$43),2)</f>
        <v>487.74</v>
      </c>
      <c r="H43" s="751" t="n">
        <f aca="false">ROUND((H42*$E$43),2)</f>
        <v>0</v>
      </c>
      <c r="I43" s="751" t="n">
        <f aca="false">ROUND((I42*$E$43),2)</f>
        <v>0</v>
      </c>
      <c r="J43" s="751" t="n">
        <f aca="false">ROUND((J42*$E$43),2)</f>
        <v>0</v>
      </c>
      <c r="K43" s="751" t="n">
        <f aca="false">ROUND((K42*$E$43),2)</f>
        <v>495.01</v>
      </c>
      <c r="L43" s="753" t="n">
        <f aca="false">ROUND((L42*$E$43),2)</f>
        <v>589.08</v>
      </c>
    </row>
    <row r="44" customFormat="false" ht="24" hidden="false" customHeight="true" outlineLevel="0" collapsed="false">
      <c r="A44" s="648" t="s">
        <v>418</v>
      </c>
      <c r="B44" s="648"/>
      <c r="C44" s="648"/>
      <c r="D44" s="648"/>
      <c r="E44" s="649" t="n">
        <f aca="false">SUM(E41:E43)</f>
        <v>0.0979</v>
      </c>
      <c r="F44" s="650"/>
      <c r="G44" s="523" t="n">
        <f aca="false">G41+G43</f>
        <v>696.96</v>
      </c>
      <c r="H44" s="523" t="n">
        <f aca="false">H41+H43</f>
        <v>0</v>
      </c>
      <c r="I44" s="523" t="n">
        <f aca="false">I41+I43</f>
        <v>0</v>
      </c>
      <c r="J44" s="523" t="n">
        <f aca="false">J41+J43</f>
        <v>0</v>
      </c>
      <c r="K44" s="523" t="n">
        <f aca="false">K41+K43</f>
        <v>707.35</v>
      </c>
      <c r="L44" s="754" t="n">
        <f aca="false">L41+L43</f>
        <v>841.77</v>
      </c>
    </row>
    <row r="45" customFormat="false" ht="25.5" hidden="false" customHeight="true" outlineLevel="0" collapsed="false">
      <c r="A45" s="651" t="s">
        <v>419</v>
      </c>
      <c r="B45" s="651"/>
      <c r="C45" s="651"/>
      <c r="D45" s="651"/>
      <c r="E45" s="651"/>
      <c r="F45" s="651"/>
      <c r="G45" s="757" t="n">
        <f aca="false">G23+G37+G44</f>
        <v>7670.93</v>
      </c>
      <c r="H45" s="757" t="n">
        <f aca="false">H23+H37+H44</f>
        <v>0</v>
      </c>
      <c r="I45" s="757" t="n">
        <f aca="false">I23+I37+I44</f>
        <v>0</v>
      </c>
      <c r="J45" s="757" t="n">
        <f aca="false">J23+J37+J44</f>
        <v>0</v>
      </c>
      <c r="K45" s="757" t="n">
        <f aca="false">K23+K37+K44</f>
        <v>7785.3</v>
      </c>
      <c r="L45" s="758" t="n">
        <f aca="false">L23+L37+L44</f>
        <v>9264.74858305455</v>
      </c>
    </row>
    <row r="46" customFormat="false" ht="18" hidden="false" customHeight="true" outlineLevel="0" collapsed="false">
      <c r="A46" s="652" t="s">
        <v>420</v>
      </c>
      <c r="B46" s="652"/>
      <c r="C46" s="652"/>
      <c r="D46" s="652"/>
      <c r="E46" s="652"/>
      <c r="F46" s="652"/>
      <c r="G46" s="652"/>
      <c r="H46" s="652"/>
      <c r="I46" s="652"/>
      <c r="J46" s="652"/>
      <c r="K46" s="652"/>
      <c r="L46" s="652"/>
    </row>
    <row r="47" customFormat="false" ht="18" hidden="false" customHeight="true" outlineLevel="0" collapsed="false">
      <c r="A47" s="653" t="s">
        <v>205</v>
      </c>
      <c r="B47" s="653"/>
      <c r="C47" s="653"/>
      <c r="D47" s="653"/>
      <c r="E47" s="438" t="s">
        <v>206</v>
      </c>
      <c r="F47" s="438"/>
      <c r="G47" s="654"/>
      <c r="H47" s="654"/>
      <c r="I47" s="654"/>
      <c r="J47" s="654"/>
      <c r="K47" s="654"/>
      <c r="L47" s="654"/>
    </row>
    <row r="48" customFormat="false" ht="18" hidden="false" customHeight="true" outlineLevel="0" collapsed="false">
      <c r="A48" s="617" t="s">
        <v>111</v>
      </c>
      <c r="B48" s="617"/>
      <c r="C48" s="617"/>
      <c r="D48" s="617"/>
      <c r="E48" s="646" t="n">
        <f aca="false">Dados!K10</f>
        <v>0.076</v>
      </c>
      <c r="F48" s="647"/>
      <c r="G48" s="767" t="n">
        <f aca="false">ROUND((G52*$E$48),2)</f>
        <v>664.38</v>
      </c>
      <c r="H48" s="743" t="n">
        <f aca="false">ROUND((H52*$E$48),2)</f>
        <v>0</v>
      </c>
      <c r="I48" s="743" t="n">
        <f aca="false">ROUND((I52*$E$48),2)</f>
        <v>0</v>
      </c>
      <c r="J48" s="743" t="n">
        <f aca="false">ROUND((J52*$E$48),2)</f>
        <v>0</v>
      </c>
      <c r="K48" s="743" t="n">
        <f aca="false">ROUND((K52*$E$48),2)</f>
        <v>674.28</v>
      </c>
      <c r="L48" s="745" t="n">
        <f aca="false">ROUND((L52*$E$48),2)</f>
        <v>802.42</v>
      </c>
    </row>
    <row r="49" customFormat="false" ht="18" hidden="false" customHeight="true" outlineLevel="0" collapsed="false">
      <c r="A49" s="274" t="s">
        <v>421</v>
      </c>
      <c r="B49" s="274"/>
      <c r="C49" s="274"/>
      <c r="D49" s="274"/>
      <c r="E49" s="646" t="n">
        <f aca="false">Dados!K11</f>
        <v>0.0165</v>
      </c>
      <c r="F49" s="647"/>
      <c r="G49" s="751" t="n">
        <f aca="false">ROUND((G52*$E$49),2)</f>
        <v>144.24</v>
      </c>
      <c r="H49" s="751" t="n">
        <f aca="false">ROUND((H52*$E$49),2)</f>
        <v>0</v>
      </c>
      <c r="I49" s="751" t="n">
        <f aca="false">ROUND((I52*$E$49),2)</f>
        <v>0</v>
      </c>
      <c r="J49" s="751" t="n">
        <f aca="false">ROUND((J52*$E$49),2)</f>
        <v>0</v>
      </c>
      <c r="K49" s="751" t="n">
        <f aca="false">ROUND((K52*$E$49),2)</f>
        <v>146.39</v>
      </c>
      <c r="L49" s="753" t="n">
        <f aca="false">ROUND((L52*$E$49),2)</f>
        <v>174.21</v>
      </c>
    </row>
    <row r="50" customFormat="false" ht="18" hidden="false" customHeight="true" outlineLevel="0" collapsed="false">
      <c r="A50" s="274" t="s">
        <v>134</v>
      </c>
      <c r="B50" s="274"/>
      <c r="C50" s="274"/>
      <c r="D50" s="274"/>
      <c r="E50" s="646" t="n">
        <f aca="false">Dados!D27</f>
        <v>0.03</v>
      </c>
      <c r="F50" s="647"/>
      <c r="G50" s="751" t="n">
        <f aca="false">ROUND((G52*$E$50),2)</f>
        <v>262.25</v>
      </c>
      <c r="H50" s="751" t="n">
        <f aca="false">ROUND((H52*$E$50),2)</f>
        <v>0</v>
      </c>
      <c r="I50" s="751" t="n">
        <f aca="false">ROUND((I52*$E$50),2)</f>
        <v>0</v>
      </c>
      <c r="J50" s="751" t="n">
        <f aca="false">ROUND((J52*$E$50),2)</f>
        <v>0</v>
      </c>
      <c r="K50" s="751" t="n">
        <f aca="false">ROUND((K52*$E$50),2)</f>
        <v>266.16</v>
      </c>
      <c r="L50" s="753" t="n">
        <f aca="false">ROUND((L52*$E$50),2)</f>
        <v>316.74</v>
      </c>
    </row>
    <row r="51" customFormat="false" ht="18.75" hidden="false" customHeight="true" outlineLevel="0" collapsed="false">
      <c r="A51" s="655" t="s">
        <v>422</v>
      </c>
      <c r="B51" s="655"/>
      <c r="C51" s="655"/>
      <c r="D51" s="655"/>
      <c r="E51" s="656" t="n">
        <f aca="false">SUM(E48:E50)</f>
        <v>0.1225</v>
      </c>
      <c r="F51" s="657"/>
      <c r="G51" s="768" t="n">
        <f aca="false">SUM(G48:G50)</f>
        <v>1070.87</v>
      </c>
      <c r="H51" s="768" t="n">
        <f aca="false">SUM(H48:H50)</f>
        <v>0</v>
      </c>
      <c r="I51" s="768" t="n">
        <f aca="false">SUM(I48:I50)</f>
        <v>0</v>
      </c>
      <c r="J51" s="768" t="n">
        <f aca="false">SUM(J48:J50)</f>
        <v>0</v>
      </c>
      <c r="K51" s="768" t="n">
        <f aca="false">SUM(K48:K50)</f>
        <v>1086.83</v>
      </c>
      <c r="L51" s="769" t="n">
        <f aca="false">SUM(L48:L50)</f>
        <v>1293.37</v>
      </c>
    </row>
    <row r="52" customFormat="false" ht="22.5" hidden="false" customHeight="true" outlineLevel="0" collapsed="false">
      <c r="A52" s="659" t="str">
        <f aca="false">A53</f>
        <v>VALOR MENSAL DA CATEGORIA</v>
      </c>
      <c r="B52" s="659"/>
      <c r="C52" s="659"/>
      <c r="D52" s="659"/>
      <c r="E52" s="659"/>
      <c r="F52" s="659"/>
      <c r="G52" s="770" t="n">
        <f aca="false">ROUND(G45/(1-$E$51),2)</f>
        <v>8741.8</v>
      </c>
      <c r="H52" s="770" t="n">
        <f aca="false">ROUND(H45/(1-$E$51),2)</f>
        <v>0</v>
      </c>
      <c r="I52" s="770" t="n">
        <f aca="false">ROUND(I45/(1-$E$51),2)</f>
        <v>0</v>
      </c>
      <c r="J52" s="770" t="n">
        <f aca="false">ROUND(J45/(1-$E$51),2)</f>
        <v>0</v>
      </c>
      <c r="K52" s="770" t="n">
        <f aca="false">ROUND(K45/(1-$E$51),2)</f>
        <v>8872.14</v>
      </c>
      <c r="L52" s="771" t="n">
        <f aca="false">ROUND(L45/(1-$E$51),2)</f>
        <v>10558.12</v>
      </c>
    </row>
    <row r="53" customFormat="false" ht="34.5" hidden="false" customHeight="true" outlineLevel="0" collapsed="false">
      <c r="A53" s="662" t="s">
        <v>377</v>
      </c>
      <c r="B53" s="662"/>
      <c r="C53" s="662"/>
      <c r="D53" s="662"/>
      <c r="E53" s="662"/>
      <c r="F53" s="662"/>
      <c r="G53" s="772" t="n">
        <f aca="false">G52</f>
        <v>8741.8</v>
      </c>
      <c r="H53" s="772" t="n">
        <f aca="false">H52</f>
        <v>0</v>
      </c>
      <c r="I53" s="772" t="n">
        <f aca="false">I52</f>
        <v>0</v>
      </c>
      <c r="J53" s="772" t="n">
        <f aca="false">J52</f>
        <v>0</v>
      </c>
      <c r="K53" s="772" t="n">
        <f aca="false">K52</f>
        <v>8872.14</v>
      </c>
      <c r="L53" s="773" t="n">
        <f aca="false">L52</f>
        <v>10558.12</v>
      </c>
    </row>
    <row r="54" customFormat="false" ht="39.75" hidden="false" customHeight="true" outlineLevel="0" collapsed="false">
      <c r="A54" s="662" t="s">
        <v>423</v>
      </c>
      <c r="B54" s="662"/>
      <c r="C54" s="662"/>
      <c r="D54" s="662"/>
      <c r="E54" s="662"/>
      <c r="F54" s="662"/>
      <c r="G54" s="772" t="n">
        <f aca="false">G53*1</f>
        <v>8741.8</v>
      </c>
      <c r="H54" s="772" t="n">
        <f aca="false">H53*1</f>
        <v>0</v>
      </c>
      <c r="I54" s="772" t="n">
        <f aca="false">I53*2</f>
        <v>0</v>
      </c>
      <c r="J54" s="772" t="n">
        <f aca="false">J53*2</f>
        <v>0</v>
      </c>
      <c r="K54" s="772" t="n">
        <f aca="false">K53*2</f>
        <v>17744.28</v>
      </c>
      <c r="L54" s="773" t="n">
        <f aca="false">L53*2</f>
        <v>21116.24</v>
      </c>
    </row>
    <row r="55" customFormat="false" ht="76.5" hidden="false" customHeight="true" outlineLevel="0" collapsed="false">
      <c r="A55" s="665"/>
      <c r="B55" s="665"/>
      <c r="C55" s="665"/>
      <c r="D55" s="665"/>
      <c r="E55" s="665"/>
      <c r="F55" s="665"/>
      <c r="G55" s="774"/>
      <c r="H55" s="774"/>
      <c r="I55" s="774"/>
      <c r="J55" s="774"/>
      <c r="K55" s="774"/>
      <c r="L55" s="774"/>
    </row>
    <row r="56" customFormat="false" ht="41.25" hidden="false" customHeight="true" outlineLevel="0" collapsed="false">
      <c r="A56" s="667" t="s">
        <v>424</v>
      </c>
      <c r="B56" s="667"/>
      <c r="C56" s="667"/>
      <c r="D56" s="667"/>
      <c r="E56" s="667"/>
      <c r="F56" s="667"/>
      <c r="G56" s="667"/>
      <c r="H56" s="667"/>
      <c r="I56" s="667"/>
      <c r="J56" s="667"/>
      <c r="K56" s="667"/>
      <c r="L56" s="667"/>
    </row>
    <row r="57" customFormat="false" ht="20.25" hidden="false" customHeight="true" outlineLevel="0" collapsed="false">
      <c r="A57" s="775" t="str">
        <f aca="false">BH!$A$57</f>
        <v>ANEXO X</v>
      </c>
      <c r="B57" s="775"/>
      <c r="C57" s="775"/>
      <c r="D57" s="775"/>
      <c r="E57" s="775"/>
      <c r="F57" s="775"/>
      <c r="G57" s="775"/>
      <c r="H57" s="775"/>
      <c r="I57" s="775"/>
      <c r="J57" s="775"/>
      <c r="K57" s="775"/>
      <c r="L57" s="775"/>
    </row>
    <row r="58" customFormat="false" ht="13.5" hidden="false" customHeight="true" outlineLevel="0" collapsed="false">
      <c r="A58" s="668"/>
      <c r="B58" s="669"/>
      <c r="C58" s="669"/>
      <c r="D58" s="669"/>
      <c r="E58" s="669"/>
      <c r="F58" s="669"/>
      <c r="G58" s="669"/>
      <c r="I58" s="669"/>
      <c r="J58" s="670" t="s">
        <v>102</v>
      </c>
      <c r="K58" s="669"/>
      <c r="L58" s="671"/>
    </row>
    <row r="59" customFormat="false" ht="69" hidden="false" customHeight="true" outlineLevel="0" collapsed="false">
      <c r="A59" s="672" t="s">
        <v>425</v>
      </c>
      <c r="B59" s="672"/>
      <c r="C59" s="672"/>
      <c r="D59" s="672"/>
      <c r="E59" s="672"/>
      <c r="F59" s="672"/>
      <c r="G59" s="673" t="str">
        <f aca="false">G10</f>
        <v>DIURNO 220H/M</v>
      </c>
      <c r="H59" s="673" t="str">
        <f aca="false">H10</f>
        <v>DIURNO 220H/M LÍDER</v>
      </c>
      <c r="I59" s="673" t="str">
        <f aca="false">I10</f>
        <v>DIURNO 12HX36H (COM INTERVALO)</v>
      </c>
      <c r="J59" s="673" t="str">
        <f aca="false">J10</f>
        <v>DIURNO 12HX36H INDENIZADO FINAIS SEMANA E FERIADOS)</v>
      </c>
      <c r="K59" s="673" t="str">
        <f aca="false">K10</f>
        <v>DIURNO 12HX36H (INDENIZADO)</v>
      </c>
      <c r="L59" s="674" t="str">
        <f aca="false">L10</f>
        <v>NOTURNO 12HX36H (INDENIZADO)</v>
      </c>
    </row>
    <row r="60" customFormat="false" ht="27.75" hidden="false" customHeight="true" outlineLevel="0" collapsed="false">
      <c r="A60" s="675" t="s">
        <v>426</v>
      </c>
      <c r="B60" s="676" t="s">
        <v>241</v>
      </c>
      <c r="C60" s="676"/>
      <c r="D60" s="676"/>
      <c r="E60" s="676"/>
      <c r="F60" s="677" t="s">
        <v>427</v>
      </c>
      <c r="G60" s="678" t="s">
        <v>102</v>
      </c>
      <c r="H60" s="678"/>
      <c r="I60" s="678"/>
      <c r="J60" s="678"/>
      <c r="K60" s="678"/>
      <c r="L60" s="678"/>
    </row>
    <row r="61" customFormat="false" ht="18" hidden="false" customHeight="true" outlineLevel="0" collapsed="false">
      <c r="A61" s="679" t="n">
        <v>1</v>
      </c>
      <c r="B61" s="680" t="s">
        <v>428</v>
      </c>
      <c r="C61" s="680"/>
      <c r="D61" s="680"/>
      <c r="E61" s="680"/>
      <c r="F61" s="680"/>
      <c r="G61" s="776" t="n">
        <f aca="false">G20</f>
        <v>3282.37</v>
      </c>
      <c r="H61" s="776" t="n">
        <f aca="false">H20</f>
        <v>0</v>
      </c>
      <c r="I61" s="776" t="n">
        <f aca="false">I20</f>
        <v>0</v>
      </c>
      <c r="J61" s="776" t="n">
        <f aca="false">J20</f>
        <v>0</v>
      </c>
      <c r="K61" s="776" t="n">
        <f aca="false">K20</f>
        <v>3282.37</v>
      </c>
      <c r="L61" s="777" t="n">
        <f aca="false">L20</f>
        <v>4044.85858305455</v>
      </c>
    </row>
    <row r="62" customFormat="false" ht="18" hidden="false" customHeight="true" outlineLevel="0" collapsed="false">
      <c r="A62" s="683" t="s">
        <v>310</v>
      </c>
      <c r="B62" s="709" t="s">
        <v>242</v>
      </c>
      <c r="C62" s="709"/>
      <c r="D62" s="709"/>
      <c r="E62" s="709"/>
      <c r="F62" s="685" t="n">
        <f aca="false">Encargos!C40</f>
        <v>0.0909</v>
      </c>
      <c r="G62" s="477" t="n">
        <f aca="false">ROUND($F$62*G61,2)</f>
        <v>298.37</v>
      </c>
      <c r="H62" s="477" t="n">
        <f aca="false">ROUND($F$62*H61,2)</f>
        <v>0</v>
      </c>
      <c r="I62" s="477" t="n">
        <f aca="false">ROUND($F$62*I61,2)</f>
        <v>0</v>
      </c>
      <c r="J62" s="477" t="n">
        <f aca="false">ROUND($F$62*J61,2)</f>
        <v>0</v>
      </c>
      <c r="K62" s="477" t="n">
        <f aca="false">ROUND($F$62*K61,2)</f>
        <v>298.37</v>
      </c>
      <c r="L62" s="460" t="n">
        <f aca="false">ROUND($F$62*L61,2)</f>
        <v>367.68</v>
      </c>
    </row>
    <row r="63" customFormat="false" ht="28.5" hidden="false" customHeight="true" outlineLevel="0" collapsed="false">
      <c r="A63" s="683" t="s">
        <v>365</v>
      </c>
      <c r="B63" s="686" t="s">
        <v>247</v>
      </c>
      <c r="C63" s="686"/>
      <c r="D63" s="686"/>
      <c r="E63" s="686"/>
      <c r="F63" s="687" t="n">
        <f aca="false">Encargos!C19*F62</f>
        <v>0.0361782</v>
      </c>
      <c r="G63" s="477" t="n">
        <f aca="false">ROUND($F$63*G61,2)</f>
        <v>118.75</v>
      </c>
      <c r="H63" s="477" t="n">
        <f aca="false">ROUND($F$63*H61,2)</f>
        <v>0</v>
      </c>
      <c r="I63" s="477" t="n">
        <f aca="false">ROUND($F$63*I61,2)</f>
        <v>0</v>
      </c>
      <c r="J63" s="477" t="n">
        <f aca="false">ROUND($F$63*J61,2)</f>
        <v>0</v>
      </c>
      <c r="K63" s="477" t="n">
        <f aca="false">ROUND($F$63*K61,2)</f>
        <v>118.75</v>
      </c>
      <c r="L63" s="460" t="n">
        <f aca="false">ROUND($F$63*L61,2)</f>
        <v>146.34</v>
      </c>
    </row>
    <row r="64" customFormat="false" ht="24" hidden="false" customHeight="true" outlineLevel="0" collapsed="false">
      <c r="A64" s="688" t="s">
        <v>429</v>
      </c>
      <c r="B64" s="688"/>
      <c r="C64" s="688"/>
      <c r="D64" s="688"/>
      <c r="E64" s="688"/>
      <c r="F64" s="689" t="n">
        <f aca="false">SUM(F62:F63)</f>
        <v>0.1270782</v>
      </c>
      <c r="G64" s="778" t="n">
        <f aca="false">SUM(G62:G63)</f>
        <v>417.12</v>
      </c>
      <c r="H64" s="778" t="n">
        <f aca="false">SUM(H62:H63)</f>
        <v>0</v>
      </c>
      <c r="I64" s="778" t="n">
        <f aca="false">SUM(I62:I63)</f>
        <v>0</v>
      </c>
      <c r="J64" s="778" t="n">
        <f aca="false">SUM(J62:J63)</f>
        <v>0</v>
      </c>
      <c r="K64" s="778" t="n">
        <f aca="false">SUM(K62:K63)</f>
        <v>417.12</v>
      </c>
      <c r="L64" s="779" t="n">
        <f aca="false">SUM(L62:L63)</f>
        <v>514.02</v>
      </c>
    </row>
    <row r="65" customFormat="false" ht="18" hidden="false" customHeight="true" outlineLevel="0" collapsed="false">
      <c r="A65" s="692" t="s">
        <v>430</v>
      </c>
      <c r="B65" s="692"/>
      <c r="C65" s="692"/>
      <c r="D65" s="692"/>
      <c r="E65" s="692"/>
      <c r="F65" s="692"/>
      <c r="G65" s="780" t="n">
        <f aca="false">G64*12</f>
        <v>5005.44</v>
      </c>
      <c r="H65" s="780" t="n">
        <f aca="false">H64*12</f>
        <v>0</v>
      </c>
      <c r="I65" s="780" t="n">
        <f aca="false">I64*12</f>
        <v>0</v>
      </c>
      <c r="J65" s="780" t="n">
        <f aca="false">J64*12</f>
        <v>0</v>
      </c>
      <c r="K65" s="780" t="n">
        <f aca="false">K64*12</f>
        <v>5005.44</v>
      </c>
      <c r="L65" s="781" t="n">
        <f aca="false">L64*12</f>
        <v>6168.24</v>
      </c>
    </row>
    <row r="66" customFormat="false" ht="18" hidden="false" customHeight="true" outlineLevel="0" collapsed="false">
      <c r="A66" s="695" t="n">
        <v>2</v>
      </c>
      <c r="B66" s="696" t="s">
        <v>431</v>
      </c>
      <c r="C66" s="696"/>
      <c r="D66" s="696"/>
      <c r="E66" s="696"/>
      <c r="F66" s="696"/>
      <c r="G66" s="697" t="s">
        <v>102</v>
      </c>
      <c r="H66" s="697"/>
      <c r="I66" s="697"/>
      <c r="J66" s="697"/>
      <c r="K66" s="697"/>
      <c r="L66" s="697"/>
    </row>
    <row r="67" customFormat="false" ht="18" hidden="false" customHeight="true" outlineLevel="0" collapsed="false">
      <c r="A67" s="683" t="s">
        <v>310</v>
      </c>
      <c r="B67" s="698" t="s">
        <v>126</v>
      </c>
      <c r="C67" s="698"/>
      <c r="D67" s="698"/>
      <c r="E67" s="698"/>
      <c r="F67" s="698"/>
      <c r="G67" s="751" t="n">
        <f aca="false">G32</f>
        <v>619.52</v>
      </c>
      <c r="H67" s="751" t="n">
        <f aca="false">H32</f>
        <v>0</v>
      </c>
      <c r="I67" s="751" t="n">
        <f aca="false">I32</f>
        <v>0</v>
      </c>
      <c r="J67" s="751" t="n">
        <f aca="false">J32</f>
        <v>0</v>
      </c>
      <c r="K67" s="751" t="n">
        <f aca="false">K32</f>
        <v>428.31</v>
      </c>
      <c r="L67" s="753" t="n">
        <f aca="false">L32</f>
        <v>428.31</v>
      </c>
    </row>
    <row r="68" customFormat="false" ht="18" hidden="false" customHeight="true" outlineLevel="0" collapsed="false">
      <c r="A68" s="683" t="s">
        <v>299</v>
      </c>
      <c r="B68" s="698" t="s">
        <v>128</v>
      </c>
      <c r="C68" s="698"/>
      <c r="D68" s="698"/>
      <c r="E68" s="698"/>
      <c r="F68" s="698"/>
      <c r="G68" s="751" t="n">
        <f aca="false">G33</f>
        <v>68.51</v>
      </c>
      <c r="H68" s="751" t="n">
        <f aca="false">H33</f>
        <v>0</v>
      </c>
      <c r="I68" s="751" t="n">
        <f aca="false">I33</f>
        <v>0</v>
      </c>
      <c r="J68" s="751" t="n">
        <f aca="false">J33</f>
        <v>0</v>
      </c>
      <c r="K68" s="751" t="n">
        <f aca="false">K33</f>
        <v>0.61</v>
      </c>
      <c r="L68" s="753" t="n">
        <f aca="false">L33</f>
        <v>0.61</v>
      </c>
    </row>
    <row r="69" customFormat="false" ht="18" hidden="false" customHeight="true" outlineLevel="0" collapsed="false">
      <c r="A69" s="683" t="s">
        <v>324</v>
      </c>
      <c r="B69" s="698" t="s">
        <v>432</v>
      </c>
      <c r="C69" s="698"/>
      <c r="D69" s="698"/>
      <c r="E69" s="698"/>
      <c r="F69" s="698"/>
      <c r="G69" s="751" t="n">
        <f aca="false">G22</f>
        <v>0</v>
      </c>
      <c r="H69" s="751" t="n">
        <f aca="false">H22</f>
        <v>0</v>
      </c>
      <c r="I69" s="751" t="n">
        <f aca="false">I22</f>
        <v>0</v>
      </c>
      <c r="J69" s="751" t="n">
        <f aca="false">J22</f>
        <v>0</v>
      </c>
      <c r="K69" s="751" t="n">
        <f aca="false">K22</f>
        <v>363.09</v>
      </c>
      <c r="L69" s="753" t="n">
        <f aca="false">L22</f>
        <v>363.09</v>
      </c>
    </row>
    <row r="70" customFormat="false" ht="18" hidden="false" customHeight="true" outlineLevel="0" collapsed="false">
      <c r="A70" s="699" t="s">
        <v>433</v>
      </c>
      <c r="B70" s="699"/>
      <c r="C70" s="699"/>
      <c r="D70" s="699"/>
      <c r="E70" s="699"/>
      <c r="F70" s="699"/>
      <c r="G70" s="782" t="n">
        <f aca="false">SUM(G67:G69)</f>
        <v>688.03</v>
      </c>
      <c r="H70" s="782" t="n">
        <f aca="false">SUM(H67:H69)</f>
        <v>0</v>
      </c>
      <c r="I70" s="782" t="n">
        <f aca="false">SUM(I67:I69)</f>
        <v>0</v>
      </c>
      <c r="J70" s="782" t="n">
        <f aca="false">SUM(J67:J69)</f>
        <v>0</v>
      </c>
      <c r="K70" s="782" t="n">
        <f aca="false">SUM(K67:K69)</f>
        <v>792.01</v>
      </c>
      <c r="L70" s="783" t="n">
        <f aca="false">SUM(L67:L69)</f>
        <v>792.01</v>
      </c>
    </row>
    <row r="71" customFormat="false" ht="27" hidden="false" customHeight="true" outlineLevel="0" collapsed="false">
      <c r="A71" s="702" t="n">
        <v>5</v>
      </c>
      <c r="B71" s="703" t="s">
        <v>434</v>
      </c>
      <c r="C71" s="703"/>
      <c r="D71" s="703"/>
      <c r="E71" s="703"/>
      <c r="F71" s="704" t="s">
        <v>427</v>
      </c>
      <c r="G71" s="705" t="s">
        <v>263</v>
      </c>
      <c r="H71" s="705"/>
      <c r="I71" s="705"/>
      <c r="J71" s="705"/>
      <c r="K71" s="705"/>
      <c r="L71" s="705"/>
    </row>
    <row r="72" customFormat="false" ht="25.5" hidden="false" customHeight="true" outlineLevel="0" collapsed="false">
      <c r="A72" s="683" t="s">
        <v>310</v>
      </c>
      <c r="B72" s="686" t="s">
        <v>435</v>
      </c>
      <c r="C72" s="686"/>
      <c r="D72" s="686"/>
      <c r="E72" s="686"/>
      <c r="F72" s="706" t="n">
        <f aca="false">E41</f>
        <v>0.03</v>
      </c>
      <c r="G72" s="707" t="n">
        <f aca="false">ROUND(($F$72*G85),2)</f>
        <v>170.8</v>
      </c>
      <c r="H72" s="707" t="n">
        <f aca="false">ROUND(($F$72*H85),2)</f>
        <v>0</v>
      </c>
      <c r="I72" s="707" t="n">
        <f aca="false">ROUND(($F$72*I85),2)</f>
        <v>0</v>
      </c>
      <c r="J72" s="707" t="n">
        <f aca="false">ROUND(($F$72*J85),2)</f>
        <v>0</v>
      </c>
      <c r="K72" s="707" t="n">
        <f aca="false">ROUND(($F$72*K85),2)</f>
        <v>173.92</v>
      </c>
      <c r="L72" s="708" t="n">
        <f aca="false">ROUND(($F$72*L85),2)</f>
        <v>208.81</v>
      </c>
    </row>
    <row r="73" customFormat="false" ht="18" hidden="false" customHeight="true" outlineLevel="0" collapsed="false">
      <c r="A73" s="683" t="s">
        <v>299</v>
      </c>
      <c r="B73" s="709" t="s">
        <v>108</v>
      </c>
      <c r="C73" s="709"/>
      <c r="D73" s="709"/>
      <c r="E73" s="709"/>
      <c r="F73" s="706" t="n">
        <f aca="false">E43</f>
        <v>0.0679</v>
      </c>
      <c r="G73" s="707" t="n">
        <f aca="false">ROUND($F$73*(G72+G85),2)</f>
        <v>398.18</v>
      </c>
      <c r="H73" s="707" t="n">
        <f aca="false">ROUND($F$73*(H72+H85),2)</f>
        <v>0</v>
      </c>
      <c r="I73" s="707" t="n">
        <f aca="false">ROUND($F$73*(I72+I85),2)</f>
        <v>0</v>
      </c>
      <c r="J73" s="707" t="n">
        <f aca="false">ROUND($F$73*(J72+J85),2)</f>
        <v>0</v>
      </c>
      <c r="K73" s="707" t="n">
        <f aca="false">ROUND($F$73*(K72+K85),2)</f>
        <v>405.46</v>
      </c>
      <c r="L73" s="708" t="n">
        <f aca="false">ROUND($F$73*(L72+L85),2)</f>
        <v>486.78</v>
      </c>
    </row>
    <row r="74" customFormat="false" ht="18" hidden="false" customHeight="true" outlineLevel="0" collapsed="false">
      <c r="A74" s="710" t="s">
        <v>324</v>
      </c>
      <c r="B74" s="711" t="s">
        <v>436</v>
      </c>
      <c r="C74" s="711"/>
      <c r="D74" s="711"/>
      <c r="E74" s="711"/>
      <c r="F74" s="712" t="n">
        <f aca="false">SUM(F75:F78)</f>
        <v>0.1225</v>
      </c>
      <c r="G74" s="713" t="n">
        <f aca="false">ROUND((((G85+G72+G73)/(1-$F$74))-(G85+G72+G73)),2)</f>
        <v>874.25</v>
      </c>
      <c r="H74" s="713" t="n">
        <f aca="false">ROUND((((H85+H72+H73)/(1-$F$74))-(H85+H72+H73)),2)</f>
        <v>0</v>
      </c>
      <c r="I74" s="713" t="n">
        <f aca="false">ROUND((((I85+I72+I73)/(1-$F$74))-(I85+I72+I73)),2)</f>
        <v>0</v>
      </c>
      <c r="J74" s="713" t="n">
        <f aca="false">ROUND((((J85+J72+J73)/(1-$F$74))-(J85+J72+J73)),2)</f>
        <v>0</v>
      </c>
      <c r="K74" s="713" t="n">
        <f aca="false">ROUND((((K85+K72+K73)/(1-$F$74))-(K85+K72+K73)),2)</f>
        <v>890.21</v>
      </c>
      <c r="L74" s="714" t="n">
        <f aca="false">ROUND((((L85+L72+L73)/(1-$F$74))-(L85+L72+L73)),2)</f>
        <v>1068.76</v>
      </c>
    </row>
    <row r="75" customFormat="false" ht="18" hidden="false" customHeight="true" outlineLevel="0" collapsed="false">
      <c r="A75" s="715" t="s">
        <v>437</v>
      </c>
      <c r="B75" s="709" t="s">
        <v>438</v>
      </c>
      <c r="C75" s="709"/>
      <c r="D75" s="709"/>
      <c r="E75" s="709"/>
      <c r="F75" s="706" t="n">
        <f aca="false">E48+E49</f>
        <v>0.0925</v>
      </c>
      <c r="G75" s="707" t="n">
        <f aca="false">ROUND(G87*$F$75,2)</f>
        <v>660.14</v>
      </c>
      <c r="H75" s="707" t="n">
        <f aca="false">ROUND(H87*$F$75,2)</f>
        <v>0</v>
      </c>
      <c r="I75" s="707" t="n">
        <f aca="false">ROUND(I87*$F$75,2)</f>
        <v>0</v>
      </c>
      <c r="J75" s="707" t="n">
        <f aca="false">ROUND(J87*$F$75,2)</f>
        <v>0</v>
      </c>
      <c r="K75" s="707" t="n">
        <f aca="false">ROUND(K87*$F$75,2)</f>
        <v>672.2</v>
      </c>
      <c r="L75" s="708" t="n">
        <f aca="false">ROUND(L87*$F$75,2)</f>
        <v>807.03</v>
      </c>
    </row>
    <row r="76" customFormat="false" ht="18" hidden="false" customHeight="true" outlineLevel="0" collapsed="false">
      <c r="A76" s="683" t="s">
        <v>439</v>
      </c>
      <c r="B76" s="716" t="s">
        <v>440</v>
      </c>
      <c r="C76" s="716"/>
      <c r="D76" s="716"/>
      <c r="E76" s="716"/>
      <c r="F76" s="717" t="n">
        <v>0</v>
      </c>
      <c r="G76" s="707" t="n">
        <f aca="false">ROUND(G87*$F$76,2)</f>
        <v>0</v>
      </c>
      <c r="H76" s="707" t="n">
        <f aca="false">ROUND(H87*$F$76,2)</f>
        <v>0</v>
      </c>
      <c r="I76" s="707" t="n">
        <f aca="false">ROUND(I87*$F$76,2)</f>
        <v>0</v>
      </c>
      <c r="J76" s="707" t="n">
        <f aca="false">ROUND(J87*$F$76,2)</f>
        <v>0</v>
      </c>
      <c r="K76" s="707" t="n">
        <f aca="false">ROUND(K87*$F$76,2)</f>
        <v>0</v>
      </c>
      <c r="L76" s="708" t="n">
        <f aca="false">ROUND(L87*$F$76,2)</f>
        <v>0</v>
      </c>
    </row>
    <row r="77" customFormat="false" ht="18" hidden="false" customHeight="true" outlineLevel="0" collapsed="false">
      <c r="A77" s="683" t="s">
        <v>441</v>
      </c>
      <c r="B77" s="709" t="s">
        <v>442</v>
      </c>
      <c r="C77" s="709"/>
      <c r="D77" s="709"/>
      <c r="E77" s="709"/>
      <c r="F77" s="712" t="n">
        <f aca="false">E50</f>
        <v>0.03</v>
      </c>
      <c r="G77" s="707" t="n">
        <f aca="false">ROUND(G87*$F$77,2)</f>
        <v>214.1</v>
      </c>
      <c r="H77" s="707" t="n">
        <f aca="false">ROUND(H87*$F$77,2)</f>
        <v>0</v>
      </c>
      <c r="I77" s="707" t="n">
        <f aca="false">ROUND(I87*$F$77,2)</f>
        <v>0</v>
      </c>
      <c r="J77" s="707" t="n">
        <f aca="false">ROUND(J87*$F$77,2)</f>
        <v>0</v>
      </c>
      <c r="K77" s="707" t="n">
        <f aca="false">ROUND(K87*$F$77,2)</f>
        <v>218.01</v>
      </c>
      <c r="L77" s="708" t="n">
        <f aca="false">ROUND(L87*$F$77,2)</f>
        <v>261.74</v>
      </c>
    </row>
    <row r="78" customFormat="false" ht="18" hidden="false" customHeight="true" outlineLevel="0" collapsed="false">
      <c r="A78" s="683" t="s">
        <v>443</v>
      </c>
      <c r="B78" s="716" t="s">
        <v>444</v>
      </c>
      <c r="C78" s="716"/>
      <c r="D78" s="716"/>
      <c r="E78" s="716"/>
      <c r="F78" s="717" t="n">
        <v>0</v>
      </c>
      <c r="G78" s="707" t="n">
        <f aca="false">ROUND(G87*$F$78,2)</f>
        <v>0</v>
      </c>
      <c r="H78" s="707" t="n">
        <f aca="false">ROUND(H87*$F$78,2)</f>
        <v>0</v>
      </c>
      <c r="I78" s="707" t="n">
        <f aca="false">ROUND(I87*$F$78,2)</f>
        <v>0</v>
      </c>
      <c r="J78" s="707" t="n">
        <f aca="false">ROUND(J87*$F$78,2)</f>
        <v>0</v>
      </c>
      <c r="K78" s="707" t="n">
        <f aca="false">ROUND(K87*$F$78,2)</f>
        <v>0</v>
      </c>
      <c r="L78" s="708" t="n">
        <f aca="false">ROUND(L87*$F$78,2)</f>
        <v>0</v>
      </c>
    </row>
    <row r="79" customFormat="false" ht="18" hidden="false" customHeight="true" outlineLevel="0" collapsed="false">
      <c r="A79" s="720" t="s">
        <v>445</v>
      </c>
      <c r="B79" s="721"/>
      <c r="C79" s="721"/>
      <c r="D79" s="721"/>
      <c r="E79" s="721"/>
      <c r="F79" s="722"/>
      <c r="G79" s="723" t="n">
        <f aca="false">ROUND(SUM(G72:G74),2)</f>
        <v>1443.23</v>
      </c>
      <c r="H79" s="723" t="n">
        <f aca="false">ROUND(SUM(H72:H74),2)</f>
        <v>0</v>
      </c>
      <c r="I79" s="723" t="n">
        <f aca="false">ROUND(SUM(I72:I74),2)</f>
        <v>0</v>
      </c>
      <c r="J79" s="723" t="n">
        <f aca="false">ROUND(SUM(J72:J74),2)</f>
        <v>0</v>
      </c>
      <c r="K79" s="723" t="n">
        <f aca="false">ROUND(SUM(K72:K74),2)</f>
        <v>1469.59</v>
      </c>
      <c r="L79" s="724" t="n">
        <f aca="false">ROUND(SUM(L72:L74),2)</f>
        <v>1764.35</v>
      </c>
    </row>
    <row r="80" customFormat="false" ht="18" hidden="false" customHeight="true" outlineLevel="0" collapsed="false">
      <c r="A80" s="725" t="s">
        <v>446</v>
      </c>
      <c r="B80" s="725"/>
      <c r="C80" s="725"/>
      <c r="D80" s="725"/>
      <c r="E80" s="725"/>
      <c r="F80" s="725"/>
      <c r="G80" s="725"/>
      <c r="H80" s="725"/>
      <c r="I80" s="725"/>
      <c r="J80" s="725"/>
      <c r="K80" s="725"/>
      <c r="L80" s="725"/>
    </row>
    <row r="81" customFormat="false" ht="18" hidden="false" customHeight="true" outlineLevel="0" collapsed="false">
      <c r="A81" s="726" t="s">
        <v>447</v>
      </c>
      <c r="B81" s="726"/>
      <c r="C81" s="726"/>
      <c r="D81" s="726"/>
      <c r="E81" s="726"/>
      <c r="F81" s="726"/>
      <c r="G81" s="726"/>
      <c r="H81" s="726"/>
      <c r="I81" s="726"/>
      <c r="J81" s="726"/>
      <c r="K81" s="726"/>
      <c r="L81" s="726"/>
    </row>
    <row r="82" customFormat="false" ht="18" hidden="false" customHeight="true" outlineLevel="0" collapsed="false">
      <c r="A82" s="727" t="s">
        <v>448</v>
      </c>
      <c r="B82" s="727"/>
      <c r="C82" s="727"/>
      <c r="D82" s="727"/>
      <c r="E82" s="727"/>
      <c r="F82" s="727"/>
      <c r="G82" s="728" t="s">
        <v>263</v>
      </c>
      <c r="H82" s="728"/>
      <c r="I82" s="728"/>
      <c r="J82" s="728"/>
      <c r="K82" s="728"/>
      <c r="L82" s="728"/>
    </row>
    <row r="83" customFormat="false" ht="18" hidden="false" customHeight="true" outlineLevel="0" collapsed="false">
      <c r="A83" s="683" t="s">
        <v>310</v>
      </c>
      <c r="B83" s="698" t="s">
        <v>449</v>
      </c>
      <c r="C83" s="698"/>
      <c r="D83" s="698"/>
      <c r="E83" s="698"/>
      <c r="F83" s="698"/>
      <c r="G83" s="729" t="n">
        <f aca="false">G65</f>
        <v>5005.44</v>
      </c>
      <c r="H83" s="729" t="n">
        <f aca="false">H65</f>
        <v>0</v>
      </c>
      <c r="I83" s="729" t="n">
        <f aca="false">I65</f>
        <v>0</v>
      </c>
      <c r="J83" s="729" t="n">
        <f aca="false">J65</f>
        <v>0</v>
      </c>
      <c r="K83" s="729" t="n">
        <f aca="false">K65</f>
        <v>5005.44</v>
      </c>
      <c r="L83" s="730" t="n">
        <f aca="false">L65</f>
        <v>6168.24</v>
      </c>
    </row>
    <row r="84" customFormat="false" ht="18" hidden="false" customHeight="true" outlineLevel="0" collapsed="false">
      <c r="A84" s="683" t="s">
        <v>299</v>
      </c>
      <c r="B84" s="698" t="s">
        <v>431</v>
      </c>
      <c r="C84" s="698"/>
      <c r="D84" s="698"/>
      <c r="E84" s="698"/>
      <c r="F84" s="698"/>
      <c r="G84" s="729" t="n">
        <f aca="false">G70</f>
        <v>688.03</v>
      </c>
      <c r="H84" s="729" t="n">
        <f aca="false">H70</f>
        <v>0</v>
      </c>
      <c r="I84" s="729" t="n">
        <f aca="false">I70</f>
        <v>0</v>
      </c>
      <c r="J84" s="729" t="n">
        <f aca="false">J70</f>
        <v>0</v>
      </c>
      <c r="K84" s="729" t="n">
        <f aca="false">K70</f>
        <v>792.01</v>
      </c>
      <c r="L84" s="730" t="n">
        <f aca="false">L70</f>
        <v>792.01</v>
      </c>
    </row>
    <row r="85" customFormat="false" ht="18" hidden="false" customHeight="true" outlineLevel="0" collapsed="false">
      <c r="A85" s="731" t="s">
        <v>450</v>
      </c>
      <c r="B85" s="731"/>
      <c r="C85" s="731"/>
      <c r="D85" s="731"/>
      <c r="E85" s="731"/>
      <c r="F85" s="731"/>
      <c r="G85" s="732" t="n">
        <f aca="false">SUM(G83:G84)</f>
        <v>5693.47</v>
      </c>
      <c r="H85" s="732" t="n">
        <f aca="false">SUM(H83:H84)</f>
        <v>0</v>
      </c>
      <c r="I85" s="732" t="n">
        <f aca="false">SUM(I83:I84)</f>
        <v>0</v>
      </c>
      <c r="J85" s="732" t="n">
        <f aca="false">SUM(J83:J84)</f>
        <v>0</v>
      </c>
      <c r="K85" s="732" t="n">
        <f aca="false">SUM(K83:K84)</f>
        <v>5797.45</v>
      </c>
      <c r="L85" s="733" t="n">
        <f aca="false">SUM(L83:L84)</f>
        <v>6960.25</v>
      </c>
    </row>
    <row r="86" customFormat="false" ht="18" hidden="false" customHeight="true" outlineLevel="0" collapsed="false">
      <c r="A86" s="734" t="s">
        <v>313</v>
      </c>
      <c r="B86" s="735" t="s">
        <v>451</v>
      </c>
      <c r="C86" s="735"/>
      <c r="D86" s="735"/>
      <c r="E86" s="735"/>
      <c r="F86" s="735"/>
      <c r="G86" s="736" t="n">
        <f aca="false">G79</f>
        <v>1443.23</v>
      </c>
      <c r="H86" s="736" t="n">
        <f aca="false">H79</f>
        <v>0</v>
      </c>
      <c r="I86" s="736" t="n">
        <f aca="false">I79</f>
        <v>0</v>
      </c>
      <c r="J86" s="736" t="n">
        <f aca="false">J79</f>
        <v>0</v>
      </c>
      <c r="K86" s="736" t="n">
        <f aca="false">K79</f>
        <v>1469.59</v>
      </c>
      <c r="L86" s="737" t="n">
        <f aca="false">L79</f>
        <v>1764.35</v>
      </c>
    </row>
    <row r="87" customFormat="false" ht="43.5" hidden="false" customHeight="true" outlineLevel="0" collapsed="false">
      <c r="A87" s="738" t="s">
        <v>452</v>
      </c>
      <c r="B87" s="738"/>
      <c r="C87" s="738"/>
      <c r="D87" s="738"/>
      <c r="E87" s="738"/>
      <c r="F87" s="738"/>
      <c r="G87" s="739" t="n">
        <f aca="false">SUM(G85:G86)</f>
        <v>7136.7</v>
      </c>
      <c r="H87" s="739" t="n">
        <f aca="false">SUM(H85:H86)</f>
        <v>0</v>
      </c>
      <c r="I87" s="739" t="n">
        <f aca="false">SUM(I85:I86)</f>
        <v>0</v>
      </c>
      <c r="J87" s="739" t="n">
        <f aca="false">SUM(J85:J86)</f>
        <v>0</v>
      </c>
      <c r="K87" s="739" t="n">
        <f aca="false">SUM(K85:K86)</f>
        <v>7267.04</v>
      </c>
      <c r="L87" s="740" t="n">
        <f aca="false">SUM(L85:L86)</f>
        <v>8724.6</v>
      </c>
    </row>
  </sheetData>
  <sheetProtection sheet="true" password="d3be" objects="true" scenarios="true"/>
  <mergeCells count="97">
    <mergeCell ref="A3:L3"/>
    <mergeCell ref="A4:L4"/>
    <mergeCell ref="A5:L5"/>
    <mergeCell ref="A6:F6"/>
    <mergeCell ref="G6:L6"/>
    <mergeCell ref="A7:H7"/>
    <mergeCell ref="I7:L7"/>
    <mergeCell ref="A8:L8"/>
    <mergeCell ref="A9:A10"/>
    <mergeCell ref="B9:B10"/>
    <mergeCell ref="C9:D10"/>
    <mergeCell ref="E9:E10"/>
    <mergeCell ref="F9:F10"/>
    <mergeCell ref="G9:L9"/>
    <mergeCell ref="A11:L11"/>
    <mergeCell ref="A12:A22"/>
    <mergeCell ref="B12:B22"/>
    <mergeCell ref="C12:D12"/>
    <mergeCell ref="C13:E13"/>
    <mergeCell ref="C14:F14"/>
    <mergeCell ref="C15:E15"/>
    <mergeCell ref="C16:D16"/>
    <mergeCell ref="C17:D17"/>
    <mergeCell ref="C19:E19"/>
    <mergeCell ref="C20:F20"/>
    <mergeCell ref="C21:E21"/>
    <mergeCell ref="A23:F23"/>
    <mergeCell ref="A24:L24"/>
    <mergeCell ref="A25:B25"/>
    <mergeCell ref="C25:D25"/>
    <mergeCell ref="F25:L25"/>
    <mergeCell ref="A26:C26"/>
    <mergeCell ref="A27:C27"/>
    <mergeCell ref="A28:C28"/>
    <mergeCell ref="A29:C29"/>
    <mergeCell ref="A30:C30"/>
    <mergeCell ref="A31:C31"/>
    <mergeCell ref="A32:B32"/>
    <mergeCell ref="A33:B33"/>
    <mergeCell ref="A34:D34"/>
    <mergeCell ref="A35:D35"/>
    <mergeCell ref="A36:D36"/>
    <mergeCell ref="A37:F37"/>
    <mergeCell ref="A38:F38"/>
    <mergeCell ref="A39:L39"/>
    <mergeCell ref="A40:D40"/>
    <mergeCell ref="E40:F40"/>
    <mergeCell ref="G40:L40"/>
    <mergeCell ref="A42:D42"/>
    <mergeCell ref="A43:D43"/>
    <mergeCell ref="A44:D44"/>
    <mergeCell ref="A45:F45"/>
    <mergeCell ref="A46:L46"/>
    <mergeCell ref="A47:D47"/>
    <mergeCell ref="E47:F47"/>
    <mergeCell ref="G47:L47"/>
    <mergeCell ref="A48:D48"/>
    <mergeCell ref="A49:D49"/>
    <mergeCell ref="A50:D50"/>
    <mergeCell ref="A51:D51"/>
    <mergeCell ref="A52:F52"/>
    <mergeCell ref="A53:F53"/>
    <mergeCell ref="A54:F54"/>
    <mergeCell ref="A56:L56"/>
    <mergeCell ref="A57:L57"/>
    <mergeCell ref="A59:F59"/>
    <mergeCell ref="B60:E60"/>
    <mergeCell ref="G60:L60"/>
    <mergeCell ref="B61:F61"/>
    <mergeCell ref="B62:E62"/>
    <mergeCell ref="B63:E63"/>
    <mergeCell ref="A64:E64"/>
    <mergeCell ref="A65:F65"/>
    <mergeCell ref="B66:F66"/>
    <mergeCell ref="G66:L66"/>
    <mergeCell ref="B67:F67"/>
    <mergeCell ref="B68:F68"/>
    <mergeCell ref="B69:F69"/>
    <mergeCell ref="A70:F70"/>
    <mergeCell ref="B71:E71"/>
    <mergeCell ref="G71:L71"/>
    <mergeCell ref="B72:E72"/>
    <mergeCell ref="B73:E73"/>
    <mergeCell ref="B74:E74"/>
    <mergeCell ref="B75:E75"/>
    <mergeCell ref="B76:E76"/>
    <mergeCell ref="B77:E77"/>
    <mergeCell ref="B78:E78"/>
    <mergeCell ref="A80:L80"/>
    <mergeCell ref="A81:L81"/>
    <mergeCell ref="A82:F82"/>
    <mergeCell ref="G82:L82"/>
    <mergeCell ref="B83:F83"/>
    <mergeCell ref="B84:F84"/>
    <mergeCell ref="A85:F85"/>
    <mergeCell ref="B86:F86"/>
    <mergeCell ref="A87:F87"/>
  </mergeCells>
  <printOptions headings="false" gridLines="false" gridLinesSet="true" horizontalCentered="true" verticalCentered="false"/>
  <pageMargins left="0.39375" right="0" top="0.7875" bottom="0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5" man="true" max="16383" min="0"/>
  </rowBreak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87"/>
  <sheetViews>
    <sheetView showFormulas="false" showGridLines="true" showRowColHeaders="true" showZeros="true" rightToLeft="false" tabSelected="false" showOutlineSymbols="true" defaultGridColor="true" view="normal" topLeftCell="A4" colorId="64" zoomScale="80" zoomScaleNormal="80" zoomScalePageLayoutView="100" workbookViewId="0">
      <selection pane="topLeft" activeCell="F12" activeCellId="0" sqref="F12"/>
    </sheetView>
  </sheetViews>
  <sheetFormatPr defaultColWidth="8.83203125" defaultRowHeight="12.75" zeroHeight="false" outlineLevelRow="0" outlineLevelCol="0"/>
  <cols>
    <col collapsed="false" customWidth="true" hidden="false" outlineLevel="0" max="1" min="1" style="281" width="10.16"/>
    <col collapsed="false" customWidth="true" hidden="false" outlineLevel="0" max="2" min="2" style="281" width="7.33"/>
    <col collapsed="false" customWidth="true" hidden="false" outlineLevel="0" max="3" min="3" style="281" width="14.33"/>
    <col collapsed="false" customWidth="true" hidden="false" outlineLevel="0" max="4" min="4" style="281" width="10.33"/>
    <col collapsed="false" customWidth="true" hidden="false" outlineLevel="0" max="5" min="5" style="281" width="10.16"/>
    <col collapsed="false" customWidth="true" hidden="false" outlineLevel="0" max="6" min="6" style="281" width="11.16"/>
    <col collapsed="false" customWidth="true" hidden="false" outlineLevel="0" max="7" min="7" style="547" width="13.66"/>
    <col collapsed="false" customWidth="true" hidden="false" outlineLevel="0" max="10" min="8" style="281" width="13.66"/>
    <col collapsed="false" customWidth="true" hidden="false" outlineLevel="0" max="11" min="11" style="281" width="14.83"/>
    <col collapsed="false" customWidth="true" hidden="false" outlineLevel="0" max="12" min="12" style="281" width="15.66"/>
    <col collapsed="false" customWidth="true" hidden="false" outlineLevel="0" max="1025" min="13" style="281" width="9.16"/>
  </cols>
  <sheetData>
    <row r="1" customFormat="false" ht="12.75" hidden="false" customHeight="false" outlineLevel="0" collapsed="false">
      <c r="A1" s="548"/>
      <c r="B1" s="221" t="s">
        <v>0</v>
      </c>
      <c r="C1" s="221"/>
      <c r="D1" s="221"/>
      <c r="E1" s="221"/>
      <c r="F1" s="549"/>
      <c r="G1" s="550"/>
      <c r="H1" s="551"/>
      <c r="I1" s="551"/>
      <c r="J1" s="551"/>
      <c r="K1" s="551"/>
      <c r="L1" s="552"/>
    </row>
    <row r="2" customFormat="false" ht="12.75" hidden="false" customHeight="true" outlineLevel="0" collapsed="false">
      <c r="A2" s="262"/>
      <c r="B2" s="93" t="s">
        <v>42</v>
      </c>
      <c r="C2" s="93"/>
      <c r="D2" s="93"/>
      <c r="E2" s="93"/>
      <c r="F2" s="553"/>
      <c r="G2" s="554"/>
      <c r="L2" s="555"/>
    </row>
    <row r="3" customFormat="false" ht="48.75" hidden="false" customHeight="true" outlineLevel="0" collapsed="false">
      <c r="A3" s="556" t="s">
        <v>453</v>
      </c>
      <c r="B3" s="556"/>
      <c r="C3" s="556"/>
      <c r="D3" s="556"/>
      <c r="E3" s="556"/>
      <c r="F3" s="556"/>
      <c r="G3" s="556"/>
      <c r="H3" s="556"/>
      <c r="I3" s="556"/>
      <c r="J3" s="556"/>
      <c r="K3" s="556"/>
      <c r="L3" s="556"/>
    </row>
    <row r="4" customFormat="false" ht="20.25" hidden="false" customHeight="true" outlineLevel="0" collapsed="false">
      <c r="A4" s="557" t="str">
        <f aca="false">BH!$A$4</f>
        <v>ANEXO X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</row>
    <row r="5" customFormat="false" ht="18.75" hidden="false" customHeight="true" outlineLevel="0" collapsed="false">
      <c r="A5" s="558" t="s">
        <v>389</v>
      </c>
      <c r="B5" s="558"/>
      <c r="C5" s="558"/>
      <c r="D5" s="558"/>
      <c r="E5" s="558"/>
      <c r="F5" s="558"/>
      <c r="G5" s="558"/>
      <c r="H5" s="558"/>
      <c r="I5" s="558"/>
      <c r="J5" s="558"/>
      <c r="K5" s="558"/>
      <c r="L5" s="558"/>
    </row>
    <row r="6" customFormat="false" ht="12.75" hidden="false" customHeight="false" outlineLevel="0" collapsed="false">
      <c r="A6" s="559" t="s">
        <v>390</v>
      </c>
      <c r="B6" s="559"/>
      <c r="C6" s="559"/>
      <c r="D6" s="559"/>
      <c r="E6" s="559"/>
      <c r="F6" s="559"/>
      <c r="G6" s="560" t="str">
        <f aca="false">Dados!A7</f>
        <v>CCT 2026 – MG000731/2026 (BH e outras) e MG000730/2026 (Juiz de Fora) – Data base da categoria 01 de janeiro</v>
      </c>
      <c r="H6" s="560"/>
      <c r="I6" s="560"/>
      <c r="J6" s="560"/>
      <c r="K6" s="560"/>
      <c r="L6" s="560"/>
    </row>
    <row r="7" customFormat="false" ht="23.25" hidden="false" customHeight="true" outlineLevel="0" collapsed="false">
      <c r="A7" s="268" t="s">
        <v>460</v>
      </c>
      <c r="B7" s="268"/>
      <c r="C7" s="268"/>
      <c r="D7" s="268"/>
      <c r="E7" s="268"/>
      <c r="F7" s="268"/>
      <c r="G7" s="268"/>
      <c r="H7" s="268"/>
      <c r="I7" s="561" t="s">
        <v>102</v>
      </c>
      <c r="J7" s="561"/>
      <c r="K7" s="561"/>
      <c r="L7" s="561"/>
    </row>
    <row r="8" customFormat="false" ht="16.5" hidden="false" customHeight="true" outlineLevel="0" collapsed="false">
      <c r="A8" s="562" t="s">
        <v>392</v>
      </c>
      <c r="B8" s="562"/>
      <c r="C8" s="562"/>
      <c r="D8" s="562"/>
      <c r="E8" s="562"/>
      <c r="F8" s="562"/>
      <c r="G8" s="562"/>
      <c r="H8" s="562"/>
      <c r="I8" s="562"/>
      <c r="J8" s="562"/>
      <c r="K8" s="562"/>
      <c r="L8" s="562"/>
    </row>
    <row r="9" customFormat="false" ht="12.75" hidden="false" customHeight="true" outlineLevel="0" collapsed="false">
      <c r="A9" s="563" t="s">
        <v>205</v>
      </c>
      <c r="B9" s="564" t="s">
        <v>393</v>
      </c>
      <c r="C9" s="565" t="s">
        <v>394</v>
      </c>
      <c r="D9" s="565"/>
      <c r="E9" s="566" t="s">
        <v>395</v>
      </c>
      <c r="F9" s="567" t="s">
        <v>396</v>
      </c>
      <c r="G9" s="568"/>
      <c r="H9" s="568"/>
      <c r="I9" s="568"/>
      <c r="J9" s="568"/>
      <c r="K9" s="568"/>
      <c r="L9" s="568"/>
    </row>
    <row r="10" customFormat="false" ht="68.25" hidden="false" customHeight="true" outlineLevel="0" collapsed="false">
      <c r="A10" s="563"/>
      <c r="B10" s="564"/>
      <c r="C10" s="565"/>
      <c r="D10" s="565"/>
      <c r="E10" s="566"/>
      <c r="F10" s="566"/>
      <c r="G10" s="569" t="s">
        <v>137</v>
      </c>
      <c r="H10" s="569" t="s">
        <v>138</v>
      </c>
      <c r="I10" s="569" t="s">
        <v>139</v>
      </c>
      <c r="J10" s="569" t="s">
        <v>455</v>
      </c>
      <c r="K10" s="569" t="s">
        <v>141</v>
      </c>
      <c r="L10" s="570" t="s">
        <v>142</v>
      </c>
    </row>
    <row r="11" customFormat="false" ht="18" hidden="false" customHeight="true" outlineLevel="0" collapsed="false">
      <c r="A11" s="741" t="s">
        <v>400</v>
      </c>
      <c r="B11" s="741"/>
      <c r="C11" s="741"/>
      <c r="D11" s="741"/>
      <c r="E11" s="741"/>
      <c r="F11" s="741"/>
      <c r="G11" s="741"/>
      <c r="H11" s="741"/>
      <c r="I11" s="741"/>
      <c r="J11" s="741"/>
      <c r="K11" s="741"/>
      <c r="L11" s="741"/>
    </row>
    <row r="12" customFormat="false" ht="18" hidden="false" customHeight="true" outlineLevel="0" collapsed="false">
      <c r="A12" s="574" t="n">
        <v>1</v>
      </c>
      <c r="B12" s="575" t="n">
        <v>1</v>
      </c>
      <c r="C12" s="576" t="s">
        <v>401</v>
      </c>
      <c r="D12" s="576"/>
      <c r="E12" s="577" t="n">
        <v>220</v>
      </c>
      <c r="F12" s="742" t="n">
        <f aca="false">Dados!F8</f>
        <v>2524.9</v>
      </c>
      <c r="G12" s="743" t="n">
        <f aca="false">F12</f>
        <v>2524.9</v>
      </c>
      <c r="H12" s="743" t="n">
        <v>0</v>
      </c>
      <c r="I12" s="744" t="n">
        <v>0</v>
      </c>
      <c r="J12" s="744" t="n">
        <v>0</v>
      </c>
      <c r="K12" s="744" t="n">
        <f aca="false">F12</f>
        <v>2524.9</v>
      </c>
      <c r="L12" s="745" t="n">
        <f aca="false">F12</f>
        <v>2524.9</v>
      </c>
    </row>
    <row r="13" customFormat="false" ht="18" hidden="false" customHeight="true" outlineLevel="0" collapsed="false">
      <c r="A13" s="574"/>
      <c r="B13" s="575"/>
      <c r="C13" s="582" t="s">
        <v>293</v>
      </c>
      <c r="D13" s="582"/>
      <c r="E13" s="582"/>
      <c r="F13" s="746" t="n">
        <v>0.3</v>
      </c>
      <c r="G13" s="747" t="n">
        <f aca="false">ROUND(($F$13*G12),2)</f>
        <v>757.47</v>
      </c>
      <c r="H13" s="747" t="n">
        <f aca="false">ROUND(($F$13*H12),2)</f>
        <v>0</v>
      </c>
      <c r="I13" s="747" t="n">
        <f aca="false">ROUND(($F$13*I12),2)</f>
        <v>0</v>
      </c>
      <c r="J13" s="747" t="n">
        <v>0</v>
      </c>
      <c r="K13" s="747" t="n">
        <f aca="false">ROUND(($F$13*K12),2)</f>
        <v>757.47</v>
      </c>
      <c r="L13" s="748" t="n">
        <f aca="false">ROUND(($F$13*L12),2)</f>
        <v>757.47</v>
      </c>
    </row>
    <row r="14" customFormat="false" ht="18" hidden="false" customHeight="true" outlineLevel="0" collapsed="false">
      <c r="A14" s="574"/>
      <c r="B14" s="575"/>
      <c r="C14" s="586" t="s">
        <v>402</v>
      </c>
      <c r="D14" s="586"/>
      <c r="E14" s="586"/>
      <c r="F14" s="586"/>
      <c r="G14" s="749" t="n">
        <f aca="false">SUM(G12:G13)</f>
        <v>3282.37</v>
      </c>
      <c r="H14" s="477" t="n">
        <f aca="false">SUM(H12:H13)</f>
        <v>0</v>
      </c>
      <c r="I14" s="477" t="n">
        <f aca="false">SUM(I12:I13)</f>
        <v>0</v>
      </c>
      <c r="J14" s="477" t="n">
        <f aca="false">SUM(J12:J13)</f>
        <v>0</v>
      </c>
      <c r="K14" s="477" t="n">
        <f aca="false">SUM(K12:K13)</f>
        <v>3282.37</v>
      </c>
      <c r="L14" s="460" t="n">
        <f aca="false">SUM(L12:L13)</f>
        <v>3282.37</v>
      </c>
    </row>
    <row r="15" customFormat="false" ht="18" hidden="false" customHeight="true" outlineLevel="0" collapsed="false">
      <c r="A15" s="574"/>
      <c r="B15" s="575"/>
      <c r="C15" s="588" t="s">
        <v>122</v>
      </c>
      <c r="D15" s="588"/>
      <c r="E15" s="588"/>
      <c r="F15" s="750" t="n">
        <v>0</v>
      </c>
      <c r="G15" s="462" t="n">
        <f aca="false">IF(Dados!$P$13="SIM",Dados!$Q$13,0)</f>
        <v>0</v>
      </c>
      <c r="H15" s="477" t="n">
        <v>0</v>
      </c>
      <c r="I15" s="477" t="n">
        <v>0</v>
      </c>
      <c r="J15" s="477" t="n">
        <v>0</v>
      </c>
      <c r="K15" s="477" t="n">
        <v>0</v>
      </c>
      <c r="L15" s="460" t="n">
        <v>0</v>
      </c>
    </row>
    <row r="16" customFormat="false" ht="27" hidden="false" customHeight="true" outlineLevel="0" collapsed="false">
      <c r="A16" s="574"/>
      <c r="B16" s="575"/>
      <c r="C16" s="588" t="s">
        <v>456</v>
      </c>
      <c r="D16" s="588"/>
      <c r="E16" s="590"/>
      <c r="F16" s="591" t="n">
        <v>0</v>
      </c>
      <c r="G16" s="477" t="n">
        <v>0</v>
      </c>
      <c r="H16" s="477" t="n">
        <v>0</v>
      </c>
      <c r="I16" s="742" t="n">
        <v>0</v>
      </c>
      <c r="J16" s="742" t="n">
        <v>0</v>
      </c>
      <c r="K16" s="742" t="n">
        <v>0</v>
      </c>
      <c r="L16" s="450" t="n">
        <v>0</v>
      </c>
    </row>
    <row r="17" customFormat="false" ht="27" hidden="false" customHeight="true" outlineLevel="0" collapsed="false">
      <c r="A17" s="574"/>
      <c r="B17" s="575"/>
      <c r="C17" s="588" t="s">
        <v>457</v>
      </c>
      <c r="D17" s="588"/>
      <c r="E17" s="590"/>
      <c r="F17" s="591" t="n">
        <v>0</v>
      </c>
      <c r="G17" s="751" t="n">
        <v>0</v>
      </c>
      <c r="H17" s="751" t="n">
        <f aca="false">ROUND((H12*F17),2)</f>
        <v>0</v>
      </c>
      <c r="I17" s="752" t="n">
        <v>0</v>
      </c>
      <c r="J17" s="752" t="n">
        <v>0</v>
      </c>
      <c r="K17" s="752" t="n">
        <v>0</v>
      </c>
      <c r="L17" s="753" t="n">
        <v>0</v>
      </c>
    </row>
    <row r="18" customFormat="false" ht="18" hidden="false" customHeight="true" outlineLevel="0" collapsed="false">
      <c r="A18" s="574"/>
      <c r="B18" s="575"/>
      <c r="C18" s="596" t="s">
        <v>117</v>
      </c>
      <c r="D18" s="597"/>
      <c r="E18" s="598" t="n">
        <f aca="false">Cálculos!E50</f>
        <v>15.21</v>
      </c>
      <c r="F18" s="599" t="n">
        <f aca="false">Dados!K12</f>
        <v>0.4</v>
      </c>
      <c r="G18" s="751" t="n">
        <v>0</v>
      </c>
      <c r="H18" s="751" t="n">
        <v>0</v>
      </c>
      <c r="I18" s="751" t="n">
        <v>0</v>
      </c>
      <c r="J18" s="751" t="n">
        <f aca="false">($F$18*J14/220)*7*$E$18</f>
        <v>0</v>
      </c>
      <c r="K18" s="751" t="n">
        <v>0</v>
      </c>
      <c r="L18" s="753" t="n">
        <f aca="false">((($F$18*L14/220)*7)*$E$18)</f>
        <v>635.407152545455</v>
      </c>
    </row>
    <row r="19" customFormat="false" ht="18" hidden="false" customHeight="true" outlineLevel="0" collapsed="false">
      <c r="A19" s="574"/>
      <c r="B19" s="575"/>
      <c r="C19" s="600" t="s">
        <v>336</v>
      </c>
      <c r="D19" s="600"/>
      <c r="E19" s="600"/>
      <c r="F19" s="601" t="n">
        <v>0.2</v>
      </c>
      <c r="G19" s="751" t="n">
        <f aca="false">G18*$F$19</f>
        <v>0</v>
      </c>
      <c r="H19" s="751" t="n">
        <f aca="false">H18*$F$19</f>
        <v>0</v>
      </c>
      <c r="I19" s="751" t="n">
        <f aca="false">I18*$F$19</f>
        <v>0</v>
      </c>
      <c r="J19" s="751" t="n">
        <f aca="false">J18*$F$19</f>
        <v>0</v>
      </c>
      <c r="K19" s="751" t="n">
        <f aca="false">K18*$F$19</f>
        <v>0</v>
      </c>
      <c r="L19" s="753" t="n">
        <f aca="false">L18*$F$19</f>
        <v>127.081430509091</v>
      </c>
    </row>
    <row r="20" customFormat="false" ht="18" hidden="false" customHeight="true" outlineLevel="0" collapsed="false">
      <c r="A20" s="574"/>
      <c r="B20" s="575"/>
      <c r="C20" s="602" t="s">
        <v>405</v>
      </c>
      <c r="D20" s="602"/>
      <c r="E20" s="602"/>
      <c r="F20" s="602"/>
      <c r="G20" s="523" t="n">
        <f aca="false">SUM(G14:G19)</f>
        <v>3282.37</v>
      </c>
      <c r="H20" s="523" t="n">
        <f aca="false">SUM(H14:H19)</f>
        <v>0</v>
      </c>
      <c r="I20" s="523" t="n">
        <f aca="false">SUM(I14:I19)</f>
        <v>0</v>
      </c>
      <c r="J20" s="523" t="n">
        <f aca="false">SUM(J14:J19)</f>
        <v>0</v>
      </c>
      <c r="K20" s="523" t="n">
        <f aca="false">SUM(K14:K19)</f>
        <v>3282.37</v>
      </c>
      <c r="L20" s="754" t="n">
        <f aca="false">SUM(L14:L19)</f>
        <v>4044.85858305455</v>
      </c>
    </row>
    <row r="21" customFormat="false" ht="18" hidden="false" customHeight="true" outlineLevel="0" collapsed="false">
      <c r="A21" s="574"/>
      <c r="B21" s="575"/>
      <c r="C21" s="605" t="s">
        <v>406</v>
      </c>
      <c r="D21" s="605"/>
      <c r="E21" s="605"/>
      <c r="F21" s="606" t="n">
        <f aca="false">Encargos!C58</f>
        <v>0.764</v>
      </c>
      <c r="G21" s="743" t="n">
        <f aca="false">ROUND(($F$21*G20),2)</f>
        <v>2507.73</v>
      </c>
      <c r="H21" s="743" t="n">
        <f aca="false">ROUND(($F$21*H20),2)</f>
        <v>0</v>
      </c>
      <c r="I21" s="743" t="n">
        <f aca="false">ROUND(($F$21*I20),2)</f>
        <v>0</v>
      </c>
      <c r="J21" s="743" t="n">
        <f aca="false">ROUND(($F$21*J20),2)</f>
        <v>0</v>
      </c>
      <c r="K21" s="743" t="n">
        <f aca="false">ROUND(($F$21*K20),2)</f>
        <v>2507.73</v>
      </c>
      <c r="L21" s="745" t="n">
        <f aca="false">ROUND(($F$21*L20),2)</f>
        <v>3090.27</v>
      </c>
    </row>
    <row r="22" customFormat="false" ht="45" hidden="false" customHeight="true" outlineLevel="0" collapsed="false">
      <c r="A22" s="574"/>
      <c r="B22" s="575"/>
      <c r="C22" s="607" t="s">
        <v>341</v>
      </c>
      <c r="D22" s="275" t="n">
        <f aca="false">Dados!$O$11</f>
        <v>4.97</v>
      </c>
      <c r="E22" s="608" t="n">
        <f aca="false">Dados!$O$9</f>
        <v>22</v>
      </c>
      <c r="F22" s="751" t="n">
        <f aca="false">Dados!$O$10</f>
        <v>15.21</v>
      </c>
      <c r="G22" s="747" t="n">
        <v>0</v>
      </c>
      <c r="H22" s="747" t="n">
        <v>0</v>
      </c>
      <c r="I22" s="755" t="n">
        <v>0</v>
      </c>
      <c r="J22" s="747" t="n">
        <v>0</v>
      </c>
      <c r="K22" s="747" t="n">
        <f aca="false">ROUND((((K14/220)+((K14/220)*0.6))*$F$22),2)</f>
        <v>363.09</v>
      </c>
      <c r="L22" s="748" t="n">
        <f aca="false">ROUND((((L14/220)+((L14/220)*0.6))*$F$22),2)</f>
        <v>363.09</v>
      </c>
    </row>
    <row r="23" customFormat="false" ht="18" hidden="false" customHeight="true" outlineLevel="0" collapsed="false">
      <c r="A23" s="610" t="s">
        <v>407</v>
      </c>
      <c r="B23" s="610"/>
      <c r="C23" s="610"/>
      <c r="D23" s="610"/>
      <c r="E23" s="610"/>
      <c r="F23" s="610"/>
      <c r="G23" s="757" t="n">
        <f aca="false">SUM(G20:G22)</f>
        <v>5790.1</v>
      </c>
      <c r="H23" s="757" t="n">
        <f aca="false">SUM(H20:H22)</f>
        <v>0</v>
      </c>
      <c r="I23" s="757" t="n">
        <f aca="false">SUM(I20:I22)</f>
        <v>0</v>
      </c>
      <c r="J23" s="757" t="n">
        <f aca="false">SUM(J20:J22)</f>
        <v>0</v>
      </c>
      <c r="K23" s="757" t="n">
        <f aca="false">SUM(K20:K22)</f>
        <v>6153.19</v>
      </c>
      <c r="L23" s="758" t="n">
        <f aca="false">SUM(L20:L22)</f>
        <v>7498.21858305455</v>
      </c>
    </row>
    <row r="24" customFormat="false" ht="18" hidden="false" customHeight="true" outlineLevel="0" collapsed="false">
      <c r="A24" s="613" t="s">
        <v>408</v>
      </c>
      <c r="B24" s="613"/>
      <c r="C24" s="613"/>
      <c r="D24" s="613"/>
      <c r="E24" s="613"/>
      <c r="F24" s="613"/>
      <c r="G24" s="613"/>
      <c r="H24" s="613"/>
      <c r="I24" s="613"/>
      <c r="J24" s="613"/>
      <c r="K24" s="613"/>
      <c r="L24" s="613"/>
    </row>
    <row r="25" customFormat="false" ht="18" hidden="false" customHeight="true" outlineLevel="0" collapsed="false">
      <c r="A25" s="614" t="s">
        <v>205</v>
      </c>
      <c r="B25" s="614"/>
      <c r="C25" s="496" t="s">
        <v>409</v>
      </c>
      <c r="D25" s="496"/>
      <c r="E25" s="615" t="s">
        <v>206</v>
      </c>
      <c r="F25" s="616" t="s">
        <v>410</v>
      </c>
      <c r="G25" s="616"/>
      <c r="H25" s="616"/>
      <c r="I25" s="616"/>
      <c r="J25" s="616"/>
      <c r="K25" s="616"/>
      <c r="L25" s="616"/>
    </row>
    <row r="26" customFormat="false" ht="18" hidden="false" customHeight="true" outlineLevel="0" collapsed="false">
      <c r="A26" s="617" t="s">
        <v>107</v>
      </c>
      <c r="B26" s="617"/>
      <c r="C26" s="617"/>
      <c r="D26" s="577"/>
      <c r="E26" s="618"/>
      <c r="F26" s="619"/>
      <c r="G26" s="743" t="n">
        <f aca="false">Dados!$F$9</f>
        <v>82.45</v>
      </c>
      <c r="H26" s="743"/>
      <c r="I26" s="743"/>
      <c r="J26" s="743" t="n">
        <v>0</v>
      </c>
      <c r="K26" s="743" t="n">
        <f aca="false">Dados!$F$9</f>
        <v>82.45</v>
      </c>
      <c r="L26" s="745" t="n">
        <f aca="false">Dados!$F$9</f>
        <v>82.45</v>
      </c>
    </row>
    <row r="27" customFormat="false" ht="18" hidden="false" customHeight="true" outlineLevel="0" collapsed="false">
      <c r="A27" s="274" t="s">
        <v>110</v>
      </c>
      <c r="B27" s="274"/>
      <c r="C27" s="274"/>
      <c r="D27" s="760"/>
      <c r="E27" s="761"/>
      <c r="F27" s="646"/>
      <c r="G27" s="751" t="n">
        <f aca="false">Dados!$F$10</f>
        <v>20.7</v>
      </c>
      <c r="H27" s="751"/>
      <c r="I27" s="751"/>
      <c r="J27" s="751" t="n">
        <v>0</v>
      </c>
      <c r="K27" s="751" t="n">
        <f aca="false">Dados!$F$10</f>
        <v>20.7</v>
      </c>
      <c r="L27" s="753" t="n">
        <f aca="false">Dados!$F$10</f>
        <v>20.7</v>
      </c>
    </row>
    <row r="28" customFormat="false" ht="24.75" hidden="false" customHeight="true" outlineLevel="0" collapsed="false">
      <c r="A28" s="620" t="s">
        <v>411</v>
      </c>
      <c r="B28" s="620"/>
      <c r="C28" s="620"/>
      <c r="D28" s="607"/>
      <c r="E28" s="751"/>
      <c r="F28" s="762"/>
      <c r="G28" s="751" t="n">
        <f aca="false">Dados!$F$11</f>
        <v>4</v>
      </c>
      <c r="H28" s="751"/>
      <c r="I28" s="751"/>
      <c r="J28" s="751" t="n">
        <v>0</v>
      </c>
      <c r="K28" s="751" t="n">
        <f aca="false">Dados!$F$11</f>
        <v>4</v>
      </c>
      <c r="L28" s="753" t="n">
        <f aca="false">Dados!$F$11</f>
        <v>4</v>
      </c>
    </row>
    <row r="29" customFormat="false" ht="18" hidden="false" customHeight="true" outlineLevel="0" collapsed="false">
      <c r="A29" s="620" t="s">
        <v>116</v>
      </c>
      <c r="B29" s="620"/>
      <c r="C29" s="620"/>
      <c r="D29" s="275"/>
      <c r="E29" s="532"/>
      <c r="F29" s="762"/>
      <c r="G29" s="751" t="n">
        <f aca="false">Dados!$F$12</f>
        <v>156.95</v>
      </c>
      <c r="H29" s="751"/>
      <c r="I29" s="751"/>
      <c r="J29" s="751" t="n">
        <v>0</v>
      </c>
      <c r="K29" s="751" t="n">
        <f aca="false">Dados!$F$12</f>
        <v>156.95</v>
      </c>
      <c r="L29" s="753" t="n">
        <f aca="false">Dados!$F$12</f>
        <v>156.95</v>
      </c>
    </row>
    <row r="30" customFormat="false" ht="18" hidden="false" customHeight="true" outlineLevel="0" collapsed="false">
      <c r="A30" s="620" t="s">
        <v>412</v>
      </c>
      <c r="B30" s="620"/>
      <c r="C30" s="620"/>
      <c r="D30" s="275"/>
      <c r="E30" s="532"/>
      <c r="F30" s="762"/>
      <c r="G30" s="751" t="n">
        <f aca="false">Dados!$F$13</f>
        <v>21.17</v>
      </c>
      <c r="H30" s="751"/>
      <c r="I30" s="751"/>
      <c r="J30" s="751" t="n">
        <v>0</v>
      </c>
      <c r="K30" s="751" t="n">
        <f aca="false">Dados!$F$13</f>
        <v>21.17</v>
      </c>
      <c r="L30" s="753" t="n">
        <f aca="false">Dados!$F$13</f>
        <v>21.17</v>
      </c>
    </row>
    <row r="31" customFormat="false" ht="18" hidden="false" customHeight="true" outlineLevel="0" collapsed="false">
      <c r="A31" s="274" t="s">
        <v>125</v>
      </c>
      <c r="B31" s="274"/>
      <c r="C31" s="274"/>
      <c r="D31" s="275"/>
      <c r="E31" s="751"/>
      <c r="F31" s="762"/>
      <c r="G31" s="751" t="n">
        <f aca="false">Dados!$F$14</f>
        <v>210.57</v>
      </c>
      <c r="H31" s="751"/>
      <c r="I31" s="751"/>
      <c r="J31" s="751" t="n">
        <v>0</v>
      </c>
      <c r="K31" s="751" t="n">
        <f aca="false">Dados!$F$14</f>
        <v>210.57</v>
      </c>
      <c r="L31" s="753" t="n">
        <f aca="false">Dados!$F$14</f>
        <v>210.57</v>
      </c>
    </row>
    <row r="32" customFormat="false" ht="18" hidden="false" customHeight="true" outlineLevel="0" collapsed="false">
      <c r="A32" s="624" t="s">
        <v>126</v>
      </c>
      <c r="B32" s="624"/>
      <c r="C32" s="625" t="n">
        <f aca="false">Dados!E15</f>
        <v>22</v>
      </c>
      <c r="D32" s="626" t="n">
        <f aca="false">Dados!D15</f>
        <v>15.21</v>
      </c>
      <c r="E32" s="763" t="n">
        <f aca="false">Dados!F15</f>
        <v>0</v>
      </c>
      <c r="F32" s="762" t="n">
        <f aca="false">Dados!G15</f>
        <v>28.16</v>
      </c>
      <c r="G32" s="751" t="n">
        <f aca="false">ROUND((($F$32*$C$32)-(($F$32*$C$32)*$E$32)),2)</f>
        <v>619.52</v>
      </c>
      <c r="H32" s="751"/>
      <c r="I32" s="751"/>
      <c r="J32" s="751" t="n">
        <v>0</v>
      </c>
      <c r="K32" s="751" t="n">
        <f aca="false">ROUND((($F$32*$D$32)-(($F$32*$D$32)*$E$32)),2)</f>
        <v>428.31</v>
      </c>
      <c r="L32" s="753" t="n">
        <f aca="false">ROUND((($F$32*$D$32)-(($F$32*$D$32)*$E$32)),2)</f>
        <v>428.31</v>
      </c>
    </row>
    <row r="33" customFormat="false" ht="18" hidden="false" customHeight="true" outlineLevel="0" collapsed="false">
      <c r="A33" s="629" t="s">
        <v>128</v>
      </c>
      <c r="B33" s="629"/>
      <c r="C33" s="630" t="n">
        <f aca="false">Dados!E16</f>
        <v>22</v>
      </c>
      <c r="D33" s="631" t="n">
        <f aca="false">Dados!D16</f>
        <v>15.21</v>
      </c>
      <c r="E33" s="764" t="n">
        <f aca="false">Dados!F16</f>
        <v>0.06</v>
      </c>
      <c r="F33" s="765" t="n">
        <f aca="false">Dados!E28</f>
        <v>0</v>
      </c>
      <c r="G33" s="747" t="n">
        <f aca="false">ROUND((IF(((($F$33*2)*$C$33)-($E$33*G12))&gt;0,((($F$33*2)*$C$33)-($E$33*G12)),0)),2)</f>
        <v>0</v>
      </c>
      <c r="H33" s="751"/>
      <c r="I33" s="751"/>
      <c r="J33" s="751" t="n">
        <v>0</v>
      </c>
      <c r="K33" s="751" t="n">
        <f aca="false">ROUND((IF(((($F$33*2)*$D$33)-($E$33*K12))&gt;0,((($F$33*2)*$D$33)-($E$33*K12)),0)),2)</f>
        <v>0</v>
      </c>
      <c r="L33" s="753" t="n">
        <f aca="false">ROUND((IF(((($F$33*2)*$D$33)-($E$33*L12))&gt;0,((($F$33*2)*$D$33)-($E$33*L12)),0)),2)</f>
        <v>0</v>
      </c>
    </row>
    <row r="34" customFormat="false" ht="18" hidden="false" customHeight="true" outlineLevel="0" collapsed="false">
      <c r="A34" s="629" t="str">
        <f aca="false">Dados!H17</f>
        <v>Outros (inserir somente com a justificativa legal)</v>
      </c>
      <c r="B34" s="629"/>
      <c r="C34" s="629"/>
      <c r="D34" s="629"/>
      <c r="E34" s="764"/>
      <c r="F34" s="765"/>
      <c r="G34" s="634" t="n">
        <f aca="false">Dados!M17</f>
        <v>0</v>
      </c>
      <c r="H34" s="276" t="n">
        <f aca="false">Dados!M17</f>
        <v>0</v>
      </c>
      <c r="I34" s="276" t="n">
        <f aca="false">Dados!M17</f>
        <v>0</v>
      </c>
      <c r="J34" s="276" t="n">
        <f aca="false">Dados!M17</f>
        <v>0</v>
      </c>
      <c r="K34" s="276" t="n">
        <f aca="false">Dados!M17</f>
        <v>0</v>
      </c>
      <c r="L34" s="587" t="n">
        <f aca="false">Dados!M17</f>
        <v>0</v>
      </c>
    </row>
    <row r="35" customFormat="false" ht="18" hidden="false" customHeight="true" outlineLevel="0" collapsed="false">
      <c r="A35" s="629" t="str">
        <f aca="false">Dados!H18</f>
        <v>Outros (inserir somente com a justificativa legal)</v>
      </c>
      <c r="B35" s="629"/>
      <c r="C35" s="629"/>
      <c r="D35" s="629"/>
      <c r="E35" s="764"/>
      <c r="F35" s="765"/>
      <c r="G35" s="634" t="n">
        <f aca="false">Dados!M18</f>
        <v>0</v>
      </c>
      <c r="H35" s="276" t="n">
        <f aca="false">Dados!M18</f>
        <v>0</v>
      </c>
      <c r="I35" s="276" t="n">
        <f aca="false">Dados!M18</f>
        <v>0</v>
      </c>
      <c r="J35" s="276" t="n">
        <f aca="false">Dados!M18</f>
        <v>0</v>
      </c>
      <c r="K35" s="276" t="n">
        <f aca="false">Dados!M18</f>
        <v>0</v>
      </c>
      <c r="L35" s="587" t="n">
        <f aca="false">Dados!M18</f>
        <v>0</v>
      </c>
    </row>
    <row r="36" customFormat="false" ht="18" hidden="false" customHeight="true" outlineLevel="0" collapsed="false">
      <c r="A36" s="629" t="str">
        <f aca="false">Dados!H19</f>
        <v>Outros (inserir somente com a justificativa legal)</v>
      </c>
      <c r="B36" s="629"/>
      <c r="C36" s="629"/>
      <c r="D36" s="629"/>
      <c r="E36" s="764"/>
      <c r="F36" s="765"/>
      <c r="G36" s="634" t="n">
        <f aca="false">Dados!M19</f>
        <v>0</v>
      </c>
      <c r="H36" s="276" t="n">
        <f aca="false">Dados!M19</f>
        <v>0</v>
      </c>
      <c r="I36" s="276" t="n">
        <f aca="false">Dados!M19</f>
        <v>0</v>
      </c>
      <c r="J36" s="276" t="n">
        <f aca="false">Dados!M19</f>
        <v>0</v>
      </c>
      <c r="K36" s="276" t="n">
        <f aca="false">Dados!M19</f>
        <v>0</v>
      </c>
      <c r="L36" s="587" t="n">
        <f aca="false">Dados!M19</f>
        <v>0</v>
      </c>
    </row>
    <row r="37" customFormat="false" ht="18" hidden="false" customHeight="true" outlineLevel="0" collapsed="false">
      <c r="A37" s="635" t="s">
        <v>413</v>
      </c>
      <c r="B37" s="635"/>
      <c r="C37" s="635"/>
      <c r="D37" s="635"/>
      <c r="E37" s="635"/>
      <c r="F37" s="635"/>
      <c r="G37" s="603" t="n">
        <f aca="false">SUM(G26:G36)</f>
        <v>1115.36</v>
      </c>
      <c r="H37" s="603" t="n">
        <f aca="false">SUM(H26:H36)</f>
        <v>0</v>
      </c>
      <c r="I37" s="603" t="n">
        <f aca="false">SUM(I26:I36)</f>
        <v>0</v>
      </c>
      <c r="J37" s="603" t="n">
        <f aca="false">SUM(J26:J36)</f>
        <v>0</v>
      </c>
      <c r="K37" s="603" t="n">
        <f aca="false">SUM(K26:K36)</f>
        <v>924.15</v>
      </c>
      <c r="L37" s="604" t="n">
        <f aca="false">SUM(L26:L36)</f>
        <v>924.15</v>
      </c>
    </row>
    <row r="38" customFormat="false" ht="18" hidden="false" customHeight="true" outlineLevel="0" collapsed="false">
      <c r="A38" s="636" t="s">
        <v>414</v>
      </c>
      <c r="B38" s="636"/>
      <c r="C38" s="636"/>
      <c r="D38" s="636"/>
      <c r="E38" s="636"/>
      <c r="F38" s="636"/>
      <c r="G38" s="766" t="n">
        <f aca="false">G23+G37</f>
        <v>6905.46</v>
      </c>
      <c r="H38" s="757" t="n">
        <f aca="false">H23+H37</f>
        <v>0</v>
      </c>
      <c r="I38" s="757" t="n">
        <f aca="false">I23+I37</f>
        <v>0</v>
      </c>
      <c r="J38" s="757" t="n">
        <f aca="false">J23+J37</f>
        <v>0</v>
      </c>
      <c r="K38" s="757" t="n">
        <f aca="false">K23+K37</f>
        <v>7077.34</v>
      </c>
      <c r="L38" s="758" t="n">
        <f aca="false">L23+L37</f>
        <v>8422.36858305455</v>
      </c>
    </row>
    <row r="39" customFormat="false" ht="18" hidden="false" customHeight="true" outlineLevel="0" collapsed="false">
      <c r="A39" s="613" t="s">
        <v>415</v>
      </c>
      <c r="B39" s="613"/>
      <c r="C39" s="613"/>
      <c r="D39" s="613"/>
      <c r="E39" s="613"/>
      <c r="F39" s="613"/>
      <c r="G39" s="613"/>
      <c r="H39" s="613"/>
      <c r="I39" s="613"/>
      <c r="J39" s="613"/>
      <c r="K39" s="613"/>
      <c r="L39" s="613"/>
    </row>
    <row r="40" customFormat="false" ht="18" hidden="false" customHeight="true" outlineLevel="0" collapsed="false">
      <c r="A40" s="638" t="s">
        <v>205</v>
      </c>
      <c r="B40" s="638"/>
      <c r="C40" s="638"/>
      <c r="D40" s="638"/>
      <c r="E40" s="496" t="s">
        <v>206</v>
      </c>
      <c r="F40" s="496"/>
      <c r="G40" s="639"/>
      <c r="H40" s="639"/>
      <c r="I40" s="639"/>
      <c r="J40" s="639"/>
      <c r="K40" s="639"/>
      <c r="L40" s="639"/>
    </row>
    <row r="41" customFormat="false" ht="18" hidden="false" customHeight="true" outlineLevel="0" collapsed="false">
      <c r="A41" s="785" t="s">
        <v>416</v>
      </c>
      <c r="B41" s="785"/>
      <c r="C41" s="785"/>
      <c r="D41" s="785"/>
      <c r="E41" s="642" t="n">
        <f aca="false">Dados!K8</f>
        <v>0.03</v>
      </c>
      <c r="F41" s="643"/>
      <c r="G41" s="767" t="n">
        <f aca="false">ROUND((G38*$E$41),2)</f>
        <v>207.16</v>
      </c>
      <c r="H41" s="743" t="n">
        <f aca="false">ROUND((H38*$E$41),2)</f>
        <v>0</v>
      </c>
      <c r="I41" s="743" t="n">
        <f aca="false">ROUND((I38*$E$41),2)</f>
        <v>0</v>
      </c>
      <c r="J41" s="743" t="n">
        <f aca="false">ROUND((J38*$E$41),2)</f>
        <v>0</v>
      </c>
      <c r="K41" s="743" t="n">
        <f aca="false">ROUND((K38*$E$41),2)</f>
        <v>212.32</v>
      </c>
      <c r="L41" s="745" t="n">
        <f aca="false">ROUND((L38*$E$41),2)</f>
        <v>252.67</v>
      </c>
    </row>
    <row r="42" customFormat="false" ht="18" hidden="false" customHeight="true" outlineLevel="0" collapsed="false">
      <c r="A42" s="645" t="s">
        <v>417</v>
      </c>
      <c r="B42" s="645"/>
      <c r="C42" s="645"/>
      <c r="D42" s="645"/>
      <c r="E42" s="646"/>
      <c r="F42" s="647"/>
      <c r="G42" s="751" t="n">
        <f aca="false">G38+G41</f>
        <v>7112.62</v>
      </c>
      <c r="H42" s="751" t="n">
        <f aca="false">H38+H41</f>
        <v>0</v>
      </c>
      <c r="I42" s="751" t="n">
        <f aca="false">I38+I41</f>
        <v>0</v>
      </c>
      <c r="J42" s="751" t="n">
        <f aca="false">J38+J41</f>
        <v>0</v>
      </c>
      <c r="K42" s="751" t="n">
        <f aca="false">K38+K41</f>
        <v>7289.66</v>
      </c>
      <c r="L42" s="753" t="n">
        <f aca="false">L38+L41</f>
        <v>8675.03858305455</v>
      </c>
    </row>
    <row r="43" customFormat="false" ht="18" hidden="false" customHeight="true" outlineLevel="0" collapsed="false">
      <c r="A43" s="274" t="s">
        <v>108</v>
      </c>
      <c r="B43" s="274"/>
      <c r="C43" s="274"/>
      <c r="D43" s="274"/>
      <c r="E43" s="646" t="n">
        <f aca="false">Dados!K9</f>
        <v>0.0679</v>
      </c>
      <c r="F43" s="647"/>
      <c r="G43" s="751" t="n">
        <f aca="false">ROUND((G42*$E$43),2)</f>
        <v>482.95</v>
      </c>
      <c r="H43" s="751" t="n">
        <f aca="false">ROUND((H42*$E$43),2)</f>
        <v>0</v>
      </c>
      <c r="I43" s="751" t="n">
        <f aca="false">ROUND((I42*$E$43),2)</f>
        <v>0</v>
      </c>
      <c r="J43" s="751" t="n">
        <f aca="false">ROUND((J42*$E$43),2)</f>
        <v>0</v>
      </c>
      <c r="K43" s="751" t="n">
        <f aca="false">ROUND((K42*$E$43),2)</f>
        <v>494.97</v>
      </c>
      <c r="L43" s="753" t="n">
        <f aca="false">ROUND((L42*$E$43),2)</f>
        <v>589.04</v>
      </c>
    </row>
    <row r="44" customFormat="false" ht="24" hidden="false" customHeight="true" outlineLevel="0" collapsed="false">
      <c r="A44" s="648" t="s">
        <v>418</v>
      </c>
      <c r="B44" s="648"/>
      <c r="C44" s="648"/>
      <c r="D44" s="648"/>
      <c r="E44" s="649" t="n">
        <f aca="false">SUM(E41:E43)</f>
        <v>0.0979</v>
      </c>
      <c r="F44" s="650"/>
      <c r="G44" s="523" t="n">
        <f aca="false">G41+G43</f>
        <v>690.11</v>
      </c>
      <c r="H44" s="523" t="n">
        <f aca="false">H41+H43</f>
        <v>0</v>
      </c>
      <c r="I44" s="523" t="n">
        <f aca="false">I41+I43</f>
        <v>0</v>
      </c>
      <c r="J44" s="523" t="n">
        <f aca="false">J41+J43</f>
        <v>0</v>
      </c>
      <c r="K44" s="523" t="n">
        <f aca="false">K41+K43</f>
        <v>707.29</v>
      </c>
      <c r="L44" s="754" t="n">
        <f aca="false">L41+L43</f>
        <v>841.71</v>
      </c>
    </row>
    <row r="45" customFormat="false" ht="25.5" hidden="false" customHeight="true" outlineLevel="0" collapsed="false">
      <c r="A45" s="651" t="s">
        <v>419</v>
      </c>
      <c r="B45" s="651"/>
      <c r="C45" s="651"/>
      <c r="D45" s="651"/>
      <c r="E45" s="651"/>
      <c r="F45" s="651"/>
      <c r="G45" s="757" t="n">
        <f aca="false">G23+G37+G44</f>
        <v>7595.57</v>
      </c>
      <c r="H45" s="757" t="n">
        <f aca="false">H23+H37+H44</f>
        <v>0</v>
      </c>
      <c r="I45" s="757" t="n">
        <f aca="false">I23+I37+I44</f>
        <v>0</v>
      </c>
      <c r="J45" s="757" t="n">
        <f aca="false">J23+J37+J44</f>
        <v>0</v>
      </c>
      <c r="K45" s="757" t="n">
        <f aca="false">K23+K37+K44</f>
        <v>7784.63</v>
      </c>
      <c r="L45" s="758" t="n">
        <f aca="false">L23+L37+L44</f>
        <v>9264.07858305455</v>
      </c>
    </row>
    <row r="46" customFormat="false" ht="18" hidden="false" customHeight="true" outlineLevel="0" collapsed="false">
      <c r="A46" s="652" t="s">
        <v>420</v>
      </c>
      <c r="B46" s="652"/>
      <c r="C46" s="652"/>
      <c r="D46" s="652"/>
      <c r="E46" s="652"/>
      <c r="F46" s="652"/>
      <c r="G46" s="652"/>
      <c r="H46" s="652"/>
      <c r="I46" s="652"/>
      <c r="J46" s="652"/>
      <c r="K46" s="652"/>
      <c r="L46" s="652"/>
    </row>
    <row r="47" customFormat="false" ht="18" hidden="false" customHeight="true" outlineLevel="0" collapsed="false">
      <c r="A47" s="653" t="s">
        <v>205</v>
      </c>
      <c r="B47" s="653"/>
      <c r="C47" s="653"/>
      <c r="D47" s="653"/>
      <c r="E47" s="438" t="s">
        <v>206</v>
      </c>
      <c r="F47" s="438"/>
      <c r="G47" s="654"/>
      <c r="H47" s="654"/>
      <c r="I47" s="654"/>
      <c r="J47" s="654"/>
      <c r="K47" s="654"/>
      <c r="L47" s="654"/>
    </row>
    <row r="48" customFormat="false" ht="18" hidden="false" customHeight="true" outlineLevel="0" collapsed="false">
      <c r="A48" s="617" t="s">
        <v>111</v>
      </c>
      <c r="B48" s="617"/>
      <c r="C48" s="617"/>
      <c r="D48" s="617"/>
      <c r="E48" s="646" t="n">
        <f aca="false">Dados!K10</f>
        <v>0.076</v>
      </c>
      <c r="F48" s="647"/>
      <c r="G48" s="767" t="n">
        <f aca="false">ROUND((G52*$E$48),2)</f>
        <v>665.43</v>
      </c>
      <c r="H48" s="743" t="n">
        <f aca="false">ROUND((H52*$E$48),2)</f>
        <v>0</v>
      </c>
      <c r="I48" s="743" t="n">
        <f aca="false">ROUND((I52*$E$48),2)</f>
        <v>0</v>
      </c>
      <c r="J48" s="743" t="n">
        <f aca="false">ROUND((J52*$E$48),2)</f>
        <v>0</v>
      </c>
      <c r="K48" s="743" t="n">
        <f aca="false">ROUND((K52*$E$48),2)</f>
        <v>682</v>
      </c>
      <c r="L48" s="745" t="n">
        <f aca="false">ROUND((L52*$E$48),2)</f>
        <v>811.61</v>
      </c>
    </row>
    <row r="49" customFormat="false" ht="18" hidden="false" customHeight="true" outlineLevel="0" collapsed="false">
      <c r="A49" s="274" t="s">
        <v>421</v>
      </c>
      <c r="B49" s="274"/>
      <c r="C49" s="274"/>
      <c r="D49" s="274"/>
      <c r="E49" s="646" t="n">
        <f aca="false">Dados!K11</f>
        <v>0.0165</v>
      </c>
      <c r="F49" s="647"/>
      <c r="G49" s="751" t="n">
        <f aca="false">ROUND((G52*$E$49),2)</f>
        <v>144.47</v>
      </c>
      <c r="H49" s="751" t="n">
        <f aca="false">ROUND((H52*$E$49),2)</f>
        <v>0</v>
      </c>
      <c r="I49" s="751" t="n">
        <f aca="false">ROUND((I52*$E$49),2)</f>
        <v>0</v>
      </c>
      <c r="J49" s="751" t="n">
        <f aca="false">ROUND((J52*$E$49),2)</f>
        <v>0</v>
      </c>
      <c r="K49" s="751" t="n">
        <f aca="false">ROUND((K52*$E$49),2)</f>
        <v>148.07</v>
      </c>
      <c r="L49" s="753" t="n">
        <f aca="false">ROUND((L52*$E$49),2)</f>
        <v>176.2</v>
      </c>
    </row>
    <row r="50" customFormat="false" ht="18" hidden="false" customHeight="true" outlineLevel="0" collapsed="false">
      <c r="A50" s="274" t="s">
        <v>134</v>
      </c>
      <c r="B50" s="274"/>
      <c r="C50" s="274"/>
      <c r="D50" s="274"/>
      <c r="E50" s="646" t="n">
        <f aca="false">Dados!D28</f>
        <v>0.04</v>
      </c>
      <c r="F50" s="647"/>
      <c r="G50" s="751" t="n">
        <f aca="false">ROUND((G52*$E$50),2)</f>
        <v>350.23</v>
      </c>
      <c r="H50" s="751" t="n">
        <f aca="false">ROUND((H52*$E$50),2)</f>
        <v>0</v>
      </c>
      <c r="I50" s="751" t="n">
        <f aca="false">ROUND((I52*$E$50),2)</f>
        <v>0</v>
      </c>
      <c r="J50" s="751" t="n">
        <f aca="false">ROUND((J52*$E$50),2)</f>
        <v>0</v>
      </c>
      <c r="K50" s="751" t="n">
        <f aca="false">ROUND((K52*$E$50),2)</f>
        <v>358.95</v>
      </c>
      <c r="L50" s="753" t="n">
        <f aca="false">ROUND((L52*$E$50),2)</f>
        <v>427.16</v>
      </c>
    </row>
    <row r="51" customFormat="false" ht="18.75" hidden="false" customHeight="true" outlineLevel="0" collapsed="false">
      <c r="A51" s="655" t="s">
        <v>422</v>
      </c>
      <c r="B51" s="655"/>
      <c r="C51" s="655"/>
      <c r="D51" s="655"/>
      <c r="E51" s="656" t="n">
        <f aca="false">SUM(E48:E50)</f>
        <v>0.1325</v>
      </c>
      <c r="F51" s="657"/>
      <c r="G51" s="768" t="n">
        <f aca="false">SUM(G48:G50)</f>
        <v>1160.13</v>
      </c>
      <c r="H51" s="768" t="n">
        <f aca="false">SUM(H48:H50)</f>
        <v>0</v>
      </c>
      <c r="I51" s="768" t="n">
        <f aca="false">SUM(I48:I50)</f>
        <v>0</v>
      </c>
      <c r="J51" s="768" t="n">
        <f aca="false">SUM(J48:J50)</f>
        <v>0</v>
      </c>
      <c r="K51" s="768" t="n">
        <f aca="false">SUM(K48:K50)</f>
        <v>1189.02</v>
      </c>
      <c r="L51" s="769" t="n">
        <f aca="false">SUM(L48:L50)</f>
        <v>1414.97</v>
      </c>
    </row>
    <row r="52" customFormat="false" ht="22.5" hidden="false" customHeight="true" outlineLevel="0" collapsed="false">
      <c r="A52" s="659" t="str">
        <f aca="false">A53</f>
        <v>VALOR MENSAL DA CATEGORIA</v>
      </c>
      <c r="B52" s="659"/>
      <c r="C52" s="659"/>
      <c r="D52" s="659"/>
      <c r="E52" s="659"/>
      <c r="F52" s="659"/>
      <c r="G52" s="770" t="n">
        <f aca="false">ROUND(G45/(1-$E$51),2)</f>
        <v>8755.7</v>
      </c>
      <c r="H52" s="770" t="n">
        <f aca="false">ROUND(H45/(1-$E$51),2)</f>
        <v>0</v>
      </c>
      <c r="I52" s="770" t="n">
        <f aca="false">ROUND(I45/(1-$E$51),2)</f>
        <v>0</v>
      </c>
      <c r="J52" s="770" t="n">
        <f aca="false">ROUND(J45/(1-$E$51),2)</f>
        <v>0</v>
      </c>
      <c r="K52" s="770" t="n">
        <f aca="false">ROUND(K45/(1-$E$51),2)</f>
        <v>8973.64</v>
      </c>
      <c r="L52" s="771" t="n">
        <f aca="false">ROUND(L45/(1-$E$51),2)</f>
        <v>10679.05</v>
      </c>
    </row>
    <row r="53" customFormat="false" ht="34.5" hidden="false" customHeight="true" outlineLevel="0" collapsed="false">
      <c r="A53" s="662" t="s">
        <v>377</v>
      </c>
      <c r="B53" s="662"/>
      <c r="C53" s="662"/>
      <c r="D53" s="662"/>
      <c r="E53" s="662"/>
      <c r="F53" s="662"/>
      <c r="G53" s="772" t="n">
        <f aca="false">G52</f>
        <v>8755.7</v>
      </c>
      <c r="H53" s="772" t="n">
        <f aca="false">H52</f>
        <v>0</v>
      </c>
      <c r="I53" s="772" t="n">
        <f aca="false">I52</f>
        <v>0</v>
      </c>
      <c r="J53" s="772" t="n">
        <f aca="false">J52</f>
        <v>0</v>
      </c>
      <c r="K53" s="772" t="n">
        <f aca="false">K52</f>
        <v>8973.64</v>
      </c>
      <c r="L53" s="773" t="n">
        <f aca="false">L52</f>
        <v>10679.05</v>
      </c>
    </row>
    <row r="54" customFormat="false" ht="39.75" hidden="false" customHeight="true" outlineLevel="0" collapsed="false">
      <c r="A54" s="662" t="s">
        <v>423</v>
      </c>
      <c r="B54" s="662"/>
      <c r="C54" s="662"/>
      <c r="D54" s="662"/>
      <c r="E54" s="662"/>
      <c r="F54" s="662"/>
      <c r="G54" s="772" t="n">
        <f aca="false">G53*1</f>
        <v>8755.7</v>
      </c>
      <c r="H54" s="772" t="n">
        <f aca="false">H53*1</f>
        <v>0</v>
      </c>
      <c r="I54" s="772" t="n">
        <f aca="false">I53*2</f>
        <v>0</v>
      </c>
      <c r="J54" s="772" t="n">
        <f aca="false">J53*2</f>
        <v>0</v>
      </c>
      <c r="K54" s="772" t="n">
        <f aca="false">K53*2</f>
        <v>17947.28</v>
      </c>
      <c r="L54" s="773" t="n">
        <f aca="false">L53*2</f>
        <v>21358.1</v>
      </c>
    </row>
    <row r="55" customFormat="false" ht="76.5" hidden="false" customHeight="true" outlineLevel="0" collapsed="false">
      <c r="A55" s="665"/>
      <c r="B55" s="665"/>
      <c r="C55" s="665"/>
      <c r="D55" s="665"/>
      <c r="E55" s="665"/>
      <c r="F55" s="665"/>
      <c r="G55" s="774"/>
      <c r="H55" s="774"/>
      <c r="I55" s="774"/>
      <c r="J55" s="774"/>
      <c r="K55" s="774"/>
      <c r="L55" s="774"/>
    </row>
    <row r="56" customFormat="false" ht="41.25" hidden="false" customHeight="true" outlineLevel="0" collapsed="false">
      <c r="A56" s="667" t="s">
        <v>424</v>
      </c>
      <c r="B56" s="667"/>
      <c r="C56" s="667"/>
      <c r="D56" s="667"/>
      <c r="E56" s="667"/>
      <c r="F56" s="667"/>
      <c r="G56" s="667"/>
      <c r="H56" s="667"/>
      <c r="I56" s="667"/>
      <c r="J56" s="667"/>
      <c r="K56" s="667"/>
      <c r="L56" s="667"/>
    </row>
    <row r="57" customFormat="false" ht="20.25" hidden="false" customHeight="true" outlineLevel="0" collapsed="false">
      <c r="A57" s="775" t="str">
        <f aca="false">BH!$A$57</f>
        <v>ANEXO X</v>
      </c>
      <c r="B57" s="775"/>
      <c r="C57" s="775"/>
      <c r="D57" s="775"/>
      <c r="E57" s="775"/>
      <c r="F57" s="775"/>
      <c r="G57" s="775"/>
      <c r="H57" s="775"/>
      <c r="I57" s="775"/>
      <c r="J57" s="775"/>
      <c r="K57" s="775"/>
      <c r="L57" s="775"/>
    </row>
    <row r="58" customFormat="false" ht="13.5" hidden="false" customHeight="true" outlineLevel="0" collapsed="false">
      <c r="A58" s="668"/>
      <c r="B58" s="669"/>
      <c r="C58" s="669"/>
      <c r="D58" s="669"/>
      <c r="E58" s="669"/>
      <c r="F58" s="669"/>
      <c r="G58" s="669"/>
      <c r="I58" s="669"/>
      <c r="J58" s="670" t="s">
        <v>102</v>
      </c>
      <c r="K58" s="669"/>
      <c r="L58" s="671"/>
    </row>
    <row r="59" customFormat="false" ht="69" hidden="false" customHeight="true" outlineLevel="0" collapsed="false">
      <c r="A59" s="672" t="s">
        <v>425</v>
      </c>
      <c r="B59" s="672"/>
      <c r="C59" s="672"/>
      <c r="D59" s="672"/>
      <c r="E59" s="672"/>
      <c r="F59" s="672"/>
      <c r="G59" s="673" t="str">
        <f aca="false">G10</f>
        <v>DIURNO 220H/M</v>
      </c>
      <c r="H59" s="673" t="str">
        <f aca="false">H10</f>
        <v>DIURNO 220H/M LÍDER</v>
      </c>
      <c r="I59" s="673" t="str">
        <f aca="false">I10</f>
        <v>DIURNO 12HX36H (COM INTERVALO)</v>
      </c>
      <c r="J59" s="673" t="str">
        <f aca="false">J10</f>
        <v>DIURNO 12HX36H INDENIZADO FINAIS SEMANA E FERIADOS)</v>
      </c>
      <c r="K59" s="673" t="str">
        <f aca="false">K10</f>
        <v>DIURNO 12HX36H (INDENIZADO)</v>
      </c>
      <c r="L59" s="674" t="str">
        <f aca="false">L10</f>
        <v>NOTURNO 12HX36H (INDENIZADO)</v>
      </c>
    </row>
    <row r="60" customFormat="false" ht="27.75" hidden="false" customHeight="true" outlineLevel="0" collapsed="false">
      <c r="A60" s="675" t="s">
        <v>426</v>
      </c>
      <c r="B60" s="676" t="s">
        <v>241</v>
      </c>
      <c r="C60" s="676"/>
      <c r="D60" s="676"/>
      <c r="E60" s="676"/>
      <c r="F60" s="677" t="s">
        <v>427</v>
      </c>
      <c r="G60" s="678" t="s">
        <v>102</v>
      </c>
      <c r="H60" s="678"/>
      <c r="I60" s="678"/>
      <c r="J60" s="678"/>
      <c r="K60" s="678"/>
      <c r="L60" s="678"/>
    </row>
    <row r="61" customFormat="false" ht="18" hidden="false" customHeight="true" outlineLevel="0" collapsed="false">
      <c r="A61" s="679" t="n">
        <v>1</v>
      </c>
      <c r="B61" s="680" t="s">
        <v>428</v>
      </c>
      <c r="C61" s="680"/>
      <c r="D61" s="680"/>
      <c r="E61" s="680"/>
      <c r="F61" s="680"/>
      <c r="G61" s="776" t="n">
        <f aca="false">G20</f>
        <v>3282.37</v>
      </c>
      <c r="H61" s="776" t="n">
        <f aca="false">H20</f>
        <v>0</v>
      </c>
      <c r="I61" s="776" t="n">
        <f aca="false">I20</f>
        <v>0</v>
      </c>
      <c r="J61" s="776" t="n">
        <f aca="false">J20</f>
        <v>0</v>
      </c>
      <c r="K61" s="776" t="n">
        <f aca="false">K20</f>
        <v>3282.37</v>
      </c>
      <c r="L61" s="777" t="n">
        <f aca="false">L20</f>
        <v>4044.85858305455</v>
      </c>
    </row>
    <row r="62" customFormat="false" ht="18" hidden="false" customHeight="true" outlineLevel="0" collapsed="false">
      <c r="A62" s="683" t="s">
        <v>310</v>
      </c>
      <c r="B62" s="709" t="s">
        <v>242</v>
      </c>
      <c r="C62" s="709"/>
      <c r="D62" s="709"/>
      <c r="E62" s="709"/>
      <c r="F62" s="685" t="n">
        <f aca="false">Encargos!C40</f>
        <v>0.0909</v>
      </c>
      <c r="G62" s="477" t="n">
        <f aca="false">ROUND($F$62*G61,2)</f>
        <v>298.37</v>
      </c>
      <c r="H62" s="477" t="n">
        <f aca="false">ROUND($F$62*H61,2)</f>
        <v>0</v>
      </c>
      <c r="I62" s="477" t="n">
        <f aca="false">ROUND($F$62*I61,2)</f>
        <v>0</v>
      </c>
      <c r="J62" s="477" t="n">
        <f aca="false">ROUND($F$62*J61,2)</f>
        <v>0</v>
      </c>
      <c r="K62" s="477" t="n">
        <f aca="false">ROUND($F$62*K61,2)</f>
        <v>298.37</v>
      </c>
      <c r="L62" s="460" t="n">
        <f aca="false">ROUND($F$62*L61,2)</f>
        <v>367.68</v>
      </c>
    </row>
    <row r="63" customFormat="false" ht="28.5" hidden="false" customHeight="true" outlineLevel="0" collapsed="false">
      <c r="A63" s="683" t="s">
        <v>365</v>
      </c>
      <c r="B63" s="686" t="s">
        <v>247</v>
      </c>
      <c r="C63" s="686"/>
      <c r="D63" s="686"/>
      <c r="E63" s="686"/>
      <c r="F63" s="687" t="n">
        <f aca="false">Encargos!C19*F62</f>
        <v>0.0361782</v>
      </c>
      <c r="G63" s="477" t="n">
        <f aca="false">ROUND($F$63*G61,2)</f>
        <v>118.75</v>
      </c>
      <c r="H63" s="477" t="n">
        <f aca="false">ROUND($F$63*H61,2)</f>
        <v>0</v>
      </c>
      <c r="I63" s="477" t="n">
        <f aca="false">ROUND($F$63*I61,2)</f>
        <v>0</v>
      </c>
      <c r="J63" s="477" t="n">
        <f aca="false">ROUND($F$63*J61,2)</f>
        <v>0</v>
      </c>
      <c r="K63" s="477" t="n">
        <f aca="false">ROUND($F$63*K61,2)</f>
        <v>118.75</v>
      </c>
      <c r="L63" s="460" t="n">
        <f aca="false">ROUND($F$63*L61,2)</f>
        <v>146.34</v>
      </c>
    </row>
    <row r="64" customFormat="false" ht="24" hidden="false" customHeight="true" outlineLevel="0" collapsed="false">
      <c r="A64" s="688" t="s">
        <v>429</v>
      </c>
      <c r="B64" s="688"/>
      <c r="C64" s="688"/>
      <c r="D64" s="688"/>
      <c r="E64" s="688"/>
      <c r="F64" s="689" t="n">
        <f aca="false">SUM(F62:F63)</f>
        <v>0.1270782</v>
      </c>
      <c r="G64" s="778" t="n">
        <f aca="false">SUM(G62:G63)</f>
        <v>417.12</v>
      </c>
      <c r="H64" s="778" t="n">
        <f aca="false">SUM(H62:H63)</f>
        <v>0</v>
      </c>
      <c r="I64" s="778" t="n">
        <f aca="false">SUM(I62:I63)</f>
        <v>0</v>
      </c>
      <c r="J64" s="778" t="n">
        <f aca="false">SUM(J62:J63)</f>
        <v>0</v>
      </c>
      <c r="K64" s="778" t="n">
        <f aca="false">SUM(K62:K63)</f>
        <v>417.12</v>
      </c>
      <c r="L64" s="779" t="n">
        <f aca="false">SUM(L62:L63)</f>
        <v>514.02</v>
      </c>
    </row>
    <row r="65" customFormat="false" ht="18" hidden="false" customHeight="true" outlineLevel="0" collapsed="false">
      <c r="A65" s="692" t="s">
        <v>430</v>
      </c>
      <c r="B65" s="692"/>
      <c r="C65" s="692"/>
      <c r="D65" s="692"/>
      <c r="E65" s="692"/>
      <c r="F65" s="692"/>
      <c r="G65" s="780" t="n">
        <f aca="false">G64*12</f>
        <v>5005.44</v>
      </c>
      <c r="H65" s="780" t="n">
        <f aca="false">H64*12</f>
        <v>0</v>
      </c>
      <c r="I65" s="780" t="n">
        <f aca="false">I64*12</f>
        <v>0</v>
      </c>
      <c r="J65" s="780" t="n">
        <f aca="false">J64*12</f>
        <v>0</v>
      </c>
      <c r="K65" s="780" t="n">
        <f aca="false">K64*12</f>
        <v>5005.44</v>
      </c>
      <c r="L65" s="781" t="n">
        <f aca="false">L64*12</f>
        <v>6168.24</v>
      </c>
    </row>
    <row r="66" customFormat="false" ht="18" hidden="false" customHeight="true" outlineLevel="0" collapsed="false">
      <c r="A66" s="695" t="n">
        <v>2</v>
      </c>
      <c r="B66" s="696" t="s">
        <v>431</v>
      </c>
      <c r="C66" s="696"/>
      <c r="D66" s="696"/>
      <c r="E66" s="696"/>
      <c r="F66" s="696"/>
      <c r="G66" s="697" t="s">
        <v>102</v>
      </c>
      <c r="H66" s="697"/>
      <c r="I66" s="697"/>
      <c r="J66" s="697"/>
      <c r="K66" s="697"/>
      <c r="L66" s="697"/>
    </row>
    <row r="67" customFormat="false" ht="18" hidden="false" customHeight="true" outlineLevel="0" collapsed="false">
      <c r="A67" s="683" t="s">
        <v>310</v>
      </c>
      <c r="B67" s="698" t="s">
        <v>126</v>
      </c>
      <c r="C67" s="698"/>
      <c r="D67" s="698"/>
      <c r="E67" s="698"/>
      <c r="F67" s="698"/>
      <c r="G67" s="751" t="n">
        <f aca="false">G32</f>
        <v>619.52</v>
      </c>
      <c r="H67" s="751" t="n">
        <f aca="false">H32</f>
        <v>0</v>
      </c>
      <c r="I67" s="751" t="n">
        <f aca="false">I32</f>
        <v>0</v>
      </c>
      <c r="J67" s="751" t="n">
        <f aca="false">J32</f>
        <v>0</v>
      </c>
      <c r="K67" s="751" t="n">
        <f aca="false">K32</f>
        <v>428.31</v>
      </c>
      <c r="L67" s="753" t="n">
        <f aca="false">L32</f>
        <v>428.31</v>
      </c>
    </row>
    <row r="68" customFormat="false" ht="18" hidden="false" customHeight="true" outlineLevel="0" collapsed="false">
      <c r="A68" s="683" t="s">
        <v>299</v>
      </c>
      <c r="B68" s="698" t="s">
        <v>128</v>
      </c>
      <c r="C68" s="698"/>
      <c r="D68" s="698"/>
      <c r="E68" s="698"/>
      <c r="F68" s="698"/>
      <c r="G68" s="751" t="n">
        <f aca="false">G33</f>
        <v>0</v>
      </c>
      <c r="H68" s="751" t="n">
        <f aca="false">H33</f>
        <v>0</v>
      </c>
      <c r="I68" s="751" t="n">
        <f aca="false">I33</f>
        <v>0</v>
      </c>
      <c r="J68" s="751" t="n">
        <f aca="false">J33</f>
        <v>0</v>
      </c>
      <c r="K68" s="751" t="n">
        <f aca="false">K33</f>
        <v>0</v>
      </c>
      <c r="L68" s="753" t="n">
        <f aca="false">L33</f>
        <v>0</v>
      </c>
    </row>
    <row r="69" customFormat="false" ht="18" hidden="false" customHeight="true" outlineLevel="0" collapsed="false">
      <c r="A69" s="683" t="s">
        <v>324</v>
      </c>
      <c r="B69" s="698" t="s">
        <v>432</v>
      </c>
      <c r="C69" s="698"/>
      <c r="D69" s="698"/>
      <c r="E69" s="698"/>
      <c r="F69" s="698"/>
      <c r="G69" s="751" t="n">
        <f aca="false">G22</f>
        <v>0</v>
      </c>
      <c r="H69" s="751" t="n">
        <f aca="false">H22</f>
        <v>0</v>
      </c>
      <c r="I69" s="751" t="n">
        <f aca="false">I22</f>
        <v>0</v>
      </c>
      <c r="J69" s="751" t="n">
        <f aca="false">J22</f>
        <v>0</v>
      </c>
      <c r="K69" s="751" t="n">
        <f aca="false">K22</f>
        <v>363.09</v>
      </c>
      <c r="L69" s="753" t="n">
        <f aca="false">L22</f>
        <v>363.09</v>
      </c>
    </row>
    <row r="70" customFormat="false" ht="18" hidden="false" customHeight="true" outlineLevel="0" collapsed="false">
      <c r="A70" s="699" t="s">
        <v>433</v>
      </c>
      <c r="B70" s="699"/>
      <c r="C70" s="699"/>
      <c r="D70" s="699"/>
      <c r="E70" s="699"/>
      <c r="F70" s="699"/>
      <c r="G70" s="782" t="n">
        <f aca="false">SUM(G67:G69)</f>
        <v>619.52</v>
      </c>
      <c r="H70" s="782" t="n">
        <f aca="false">SUM(H67:H69)</f>
        <v>0</v>
      </c>
      <c r="I70" s="782" t="n">
        <f aca="false">SUM(I67:I69)</f>
        <v>0</v>
      </c>
      <c r="J70" s="782" t="n">
        <f aca="false">SUM(J67:J69)</f>
        <v>0</v>
      </c>
      <c r="K70" s="782" t="n">
        <f aca="false">SUM(K67:K69)</f>
        <v>791.4</v>
      </c>
      <c r="L70" s="783" t="n">
        <f aca="false">SUM(L67:L69)</f>
        <v>791.4</v>
      </c>
    </row>
    <row r="71" customFormat="false" ht="27" hidden="false" customHeight="true" outlineLevel="0" collapsed="false">
      <c r="A71" s="702" t="n">
        <v>5</v>
      </c>
      <c r="B71" s="703" t="s">
        <v>434</v>
      </c>
      <c r="C71" s="703"/>
      <c r="D71" s="703"/>
      <c r="E71" s="703"/>
      <c r="F71" s="704" t="s">
        <v>427</v>
      </c>
      <c r="G71" s="705" t="s">
        <v>263</v>
      </c>
      <c r="H71" s="705"/>
      <c r="I71" s="705"/>
      <c r="J71" s="705"/>
      <c r="K71" s="705"/>
      <c r="L71" s="705"/>
    </row>
    <row r="72" customFormat="false" ht="25.5" hidden="false" customHeight="true" outlineLevel="0" collapsed="false">
      <c r="A72" s="683" t="s">
        <v>310</v>
      </c>
      <c r="B72" s="686" t="s">
        <v>435</v>
      </c>
      <c r="C72" s="686"/>
      <c r="D72" s="686"/>
      <c r="E72" s="686"/>
      <c r="F72" s="706" t="n">
        <f aca="false">E41</f>
        <v>0.03</v>
      </c>
      <c r="G72" s="707" t="n">
        <f aca="false">ROUND(($F$72*G85),2)</f>
        <v>168.75</v>
      </c>
      <c r="H72" s="707" t="n">
        <f aca="false">ROUND(($F$72*H85),2)</f>
        <v>0</v>
      </c>
      <c r="I72" s="707" t="n">
        <f aca="false">ROUND(($F$72*I85),2)</f>
        <v>0</v>
      </c>
      <c r="J72" s="707" t="n">
        <f aca="false">ROUND(($F$72*J85),2)</f>
        <v>0</v>
      </c>
      <c r="K72" s="707" t="n">
        <f aca="false">ROUND(($F$72*K85),2)</f>
        <v>173.91</v>
      </c>
      <c r="L72" s="708" t="n">
        <f aca="false">ROUND(($F$72*L85),2)</f>
        <v>208.79</v>
      </c>
    </row>
    <row r="73" customFormat="false" ht="18" hidden="false" customHeight="true" outlineLevel="0" collapsed="false">
      <c r="A73" s="683" t="s">
        <v>299</v>
      </c>
      <c r="B73" s="709" t="s">
        <v>108</v>
      </c>
      <c r="C73" s="709"/>
      <c r="D73" s="709"/>
      <c r="E73" s="709"/>
      <c r="F73" s="706" t="n">
        <f aca="false">E43</f>
        <v>0.0679</v>
      </c>
      <c r="G73" s="707" t="n">
        <f aca="false">ROUND($F$73*(G72+G85),2)</f>
        <v>393.39</v>
      </c>
      <c r="H73" s="707" t="n">
        <f aca="false">ROUND($F$73*(H72+H85),2)</f>
        <v>0</v>
      </c>
      <c r="I73" s="707" t="n">
        <f aca="false">ROUND($F$73*(I72+I85),2)</f>
        <v>0</v>
      </c>
      <c r="J73" s="707" t="n">
        <f aca="false">ROUND($F$73*(J72+J85),2)</f>
        <v>0</v>
      </c>
      <c r="K73" s="707" t="n">
        <f aca="false">ROUND($F$73*(K72+K85),2)</f>
        <v>405.41</v>
      </c>
      <c r="L73" s="708" t="n">
        <f aca="false">ROUND($F$73*(L72+L85),2)</f>
        <v>486.74</v>
      </c>
    </row>
    <row r="74" customFormat="false" ht="18" hidden="false" customHeight="true" outlineLevel="0" collapsed="false">
      <c r="A74" s="710" t="s">
        <v>324</v>
      </c>
      <c r="B74" s="711" t="s">
        <v>436</v>
      </c>
      <c r="C74" s="711"/>
      <c r="D74" s="711"/>
      <c r="E74" s="711"/>
      <c r="F74" s="712" t="n">
        <f aca="false">SUM(F75:F78)</f>
        <v>0.1325</v>
      </c>
      <c r="G74" s="713" t="n">
        <f aca="false">ROUND((((G85+G72+G73)/(1-$F$74))-(G85+G72+G73)),2)</f>
        <v>945</v>
      </c>
      <c r="H74" s="713" t="n">
        <f aca="false">ROUND((((H85+H72+H73)/(1-$F$74))-(H85+H72+H73)),2)</f>
        <v>0</v>
      </c>
      <c r="I74" s="713" t="n">
        <f aca="false">ROUND((((I85+I72+I73)/(1-$F$74))-(I85+I72+I73)),2)</f>
        <v>0</v>
      </c>
      <c r="J74" s="713" t="n">
        <f aca="false">ROUND((((J85+J72+J73)/(1-$F$74))-(J85+J72+J73)),2)</f>
        <v>0</v>
      </c>
      <c r="K74" s="713" t="n">
        <f aca="false">ROUND((((K85+K72+K73)/(1-$F$74))-(K85+K72+K73)),2)</f>
        <v>973.88</v>
      </c>
      <c r="L74" s="714" t="n">
        <f aca="false">ROUND((((L85+L72+L73)/(1-$F$74))-(L85+L72+L73)),2)</f>
        <v>1169.23</v>
      </c>
    </row>
    <row r="75" customFormat="false" ht="18" hidden="false" customHeight="true" outlineLevel="0" collapsed="false">
      <c r="A75" s="715" t="s">
        <v>437</v>
      </c>
      <c r="B75" s="709" t="s">
        <v>438</v>
      </c>
      <c r="C75" s="709"/>
      <c r="D75" s="709"/>
      <c r="E75" s="709"/>
      <c r="F75" s="706" t="n">
        <f aca="false">E48+E49</f>
        <v>0.0925</v>
      </c>
      <c r="G75" s="707" t="n">
        <f aca="false">ROUND(G87*$F$75,2)</f>
        <v>659.72</v>
      </c>
      <c r="H75" s="707" t="n">
        <f aca="false">ROUND(H87*$F$75,2)</f>
        <v>0</v>
      </c>
      <c r="I75" s="707" t="n">
        <f aca="false">ROUND(I87*$F$75,2)</f>
        <v>0</v>
      </c>
      <c r="J75" s="707" t="n">
        <f aca="false">ROUND(J87*$F$75,2)</f>
        <v>0</v>
      </c>
      <c r="K75" s="707" t="n">
        <f aca="false">ROUND(K87*$F$75,2)</f>
        <v>679.88</v>
      </c>
      <c r="L75" s="708" t="n">
        <f aca="false">ROUND(L87*$F$75,2)</f>
        <v>816.26</v>
      </c>
    </row>
    <row r="76" customFormat="false" ht="18" hidden="false" customHeight="true" outlineLevel="0" collapsed="false">
      <c r="A76" s="683" t="s">
        <v>439</v>
      </c>
      <c r="B76" s="716" t="s">
        <v>440</v>
      </c>
      <c r="C76" s="716"/>
      <c r="D76" s="716"/>
      <c r="E76" s="716"/>
      <c r="F76" s="717" t="n">
        <v>0</v>
      </c>
      <c r="G76" s="707" t="n">
        <f aca="false">ROUND(G87*$F$76,2)</f>
        <v>0</v>
      </c>
      <c r="H76" s="707" t="n">
        <f aca="false">ROUND(H87*$F$76,2)</f>
        <v>0</v>
      </c>
      <c r="I76" s="707" t="n">
        <f aca="false">ROUND(I87*$F$76,2)</f>
        <v>0</v>
      </c>
      <c r="J76" s="707" t="n">
        <f aca="false">ROUND(J87*$F$76,2)</f>
        <v>0</v>
      </c>
      <c r="K76" s="707" t="n">
        <f aca="false">ROUND(K87*$F$76,2)</f>
        <v>0</v>
      </c>
      <c r="L76" s="708" t="n">
        <f aca="false">ROUND(L87*$F$76,2)</f>
        <v>0</v>
      </c>
    </row>
    <row r="77" customFormat="false" ht="18" hidden="false" customHeight="true" outlineLevel="0" collapsed="false">
      <c r="A77" s="683" t="s">
        <v>441</v>
      </c>
      <c r="B77" s="709" t="s">
        <v>442</v>
      </c>
      <c r="C77" s="709"/>
      <c r="D77" s="709"/>
      <c r="E77" s="709"/>
      <c r="F77" s="712" t="n">
        <f aca="false">E50</f>
        <v>0.04</v>
      </c>
      <c r="G77" s="707" t="n">
        <f aca="false">ROUND(G87*$F$77,2)</f>
        <v>285.28</v>
      </c>
      <c r="H77" s="707" t="n">
        <f aca="false">ROUND(H87*$F$77,2)</f>
        <v>0</v>
      </c>
      <c r="I77" s="707" t="n">
        <f aca="false">ROUND(I87*$F$77,2)</f>
        <v>0</v>
      </c>
      <c r="J77" s="707" t="n">
        <f aca="false">ROUND(J87*$F$77,2)</f>
        <v>0</v>
      </c>
      <c r="K77" s="707" t="n">
        <f aca="false">ROUND(K87*$F$77,2)</f>
        <v>294</v>
      </c>
      <c r="L77" s="708" t="n">
        <f aca="false">ROUND(L87*$F$77,2)</f>
        <v>352.98</v>
      </c>
    </row>
    <row r="78" customFormat="false" ht="18" hidden="false" customHeight="true" outlineLevel="0" collapsed="false">
      <c r="A78" s="683" t="s">
        <v>443</v>
      </c>
      <c r="B78" s="716" t="s">
        <v>444</v>
      </c>
      <c r="C78" s="716"/>
      <c r="D78" s="716"/>
      <c r="E78" s="716"/>
      <c r="F78" s="717" t="n">
        <v>0</v>
      </c>
      <c r="G78" s="707" t="n">
        <f aca="false">ROUND(G87*$F$78,2)</f>
        <v>0</v>
      </c>
      <c r="H78" s="707" t="n">
        <f aca="false">ROUND(H87*$F$78,2)</f>
        <v>0</v>
      </c>
      <c r="I78" s="707" t="n">
        <f aca="false">ROUND(I87*$F$78,2)</f>
        <v>0</v>
      </c>
      <c r="J78" s="707" t="n">
        <f aca="false">ROUND(J87*$F$78,2)</f>
        <v>0</v>
      </c>
      <c r="K78" s="707" t="n">
        <f aca="false">ROUND(K87*$F$78,2)</f>
        <v>0</v>
      </c>
      <c r="L78" s="708" t="n">
        <f aca="false">ROUND(L87*$F$78,2)</f>
        <v>0</v>
      </c>
    </row>
    <row r="79" customFormat="false" ht="18" hidden="false" customHeight="true" outlineLevel="0" collapsed="false">
      <c r="A79" s="720" t="s">
        <v>445</v>
      </c>
      <c r="B79" s="721"/>
      <c r="C79" s="721"/>
      <c r="D79" s="721"/>
      <c r="E79" s="721"/>
      <c r="F79" s="722"/>
      <c r="G79" s="723" t="n">
        <f aca="false">ROUND(SUM(G72:G74),2)</f>
        <v>1507.14</v>
      </c>
      <c r="H79" s="723" t="n">
        <f aca="false">ROUND(SUM(H72:H74),2)</f>
        <v>0</v>
      </c>
      <c r="I79" s="723" t="n">
        <f aca="false">ROUND(SUM(I72:I74),2)</f>
        <v>0</v>
      </c>
      <c r="J79" s="723" t="n">
        <f aca="false">ROUND(SUM(J72:J74),2)</f>
        <v>0</v>
      </c>
      <c r="K79" s="723" t="n">
        <f aca="false">ROUND(SUM(K72:K74),2)</f>
        <v>1553.2</v>
      </c>
      <c r="L79" s="724" t="n">
        <f aca="false">ROUND(SUM(L72:L74),2)</f>
        <v>1864.76</v>
      </c>
    </row>
    <row r="80" customFormat="false" ht="18" hidden="false" customHeight="true" outlineLevel="0" collapsed="false">
      <c r="A80" s="725" t="s">
        <v>446</v>
      </c>
      <c r="B80" s="725"/>
      <c r="C80" s="725"/>
      <c r="D80" s="725"/>
      <c r="E80" s="725"/>
      <c r="F80" s="725"/>
      <c r="G80" s="725"/>
      <c r="H80" s="725"/>
      <c r="I80" s="725"/>
      <c r="J80" s="725"/>
      <c r="K80" s="725"/>
      <c r="L80" s="725"/>
    </row>
    <row r="81" customFormat="false" ht="18" hidden="false" customHeight="true" outlineLevel="0" collapsed="false">
      <c r="A81" s="726" t="s">
        <v>447</v>
      </c>
      <c r="B81" s="726"/>
      <c r="C81" s="726"/>
      <c r="D81" s="726"/>
      <c r="E81" s="726"/>
      <c r="F81" s="726"/>
      <c r="G81" s="726"/>
      <c r="H81" s="726"/>
      <c r="I81" s="726"/>
      <c r="J81" s="726"/>
      <c r="K81" s="726"/>
      <c r="L81" s="726"/>
    </row>
    <row r="82" customFormat="false" ht="18" hidden="false" customHeight="true" outlineLevel="0" collapsed="false">
      <c r="A82" s="727" t="s">
        <v>448</v>
      </c>
      <c r="B82" s="727"/>
      <c r="C82" s="727"/>
      <c r="D82" s="727"/>
      <c r="E82" s="727"/>
      <c r="F82" s="727"/>
      <c r="G82" s="728" t="s">
        <v>263</v>
      </c>
      <c r="H82" s="728"/>
      <c r="I82" s="728"/>
      <c r="J82" s="728"/>
      <c r="K82" s="728"/>
      <c r="L82" s="728"/>
    </row>
    <row r="83" customFormat="false" ht="18" hidden="false" customHeight="true" outlineLevel="0" collapsed="false">
      <c r="A83" s="683" t="s">
        <v>310</v>
      </c>
      <c r="B83" s="698" t="s">
        <v>449</v>
      </c>
      <c r="C83" s="698"/>
      <c r="D83" s="698"/>
      <c r="E83" s="698"/>
      <c r="F83" s="698"/>
      <c r="G83" s="729" t="n">
        <f aca="false">G65</f>
        <v>5005.44</v>
      </c>
      <c r="H83" s="729" t="n">
        <f aca="false">H65</f>
        <v>0</v>
      </c>
      <c r="I83" s="729" t="n">
        <f aca="false">I65</f>
        <v>0</v>
      </c>
      <c r="J83" s="729" t="n">
        <f aca="false">J65</f>
        <v>0</v>
      </c>
      <c r="K83" s="729" t="n">
        <f aca="false">K65</f>
        <v>5005.44</v>
      </c>
      <c r="L83" s="730" t="n">
        <f aca="false">L65</f>
        <v>6168.24</v>
      </c>
    </row>
    <row r="84" customFormat="false" ht="18" hidden="false" customHeight="true" outlineLevel="0" collapsed="false">
      <c r="A84" s="683" t="s">
        <v>299</v>
      </c>
      <c r="B84" s="698" t="s">
        <v>431</v>
      </c>
      <c r="C84" s="698"/>
      <c r="D84" s="698"/>
      <c r="E84" s="698"/>
      <c r="F84" s="698"/>
      <c r="G84" s="729" t="n">
        <f aca="false">G70</f>
        <v>619.52</v>
      </c>
      <c r="H84" s="729" t="n">
        <f aca="false">H70</f>
        <v>0</v>
      </c>
      <c r="I84" s="729" t="n">
        <f aca="false">I70</f>
        <v>0</v>
      </c>
      <c r="J84" s="729" t="n">
        <f aca="false">J70</f>
        <v>0</v>
      </c>
      <c r="K84" s="729" t="n">
        <f aca="false">K70</f>
        <v>791.4</v>
      </c>
      <c r="L84" s="730" t="n">
        <f aca="false">L70</f>
        <v>791.4</v>
      </c>
    </row>
    <row r="85" customFormat="false" ht="18" hidden="false" customHeight="true" outlineLevel="0" collapsed="false">
      <c r="A85" s="731" t="s">
        <v>450</v>
      </c>
      <c r="B85" s="731"/>
      <c r="C85" s="731"/>
      <c r="D85" s="731"/>
      <c r="E85" s="731"/>
      <c r="F85" s="731"/>
      <c r="G85" s="732" t="n">
        <f aca="false">SUM(G83:G84)</f>
        <v>5624.96</v>
      </c>
      <c r="H85" s="732" t="n">
        <f aca="false">SUM(H83:H84)</f>
        <v>0</v>
      </c>
      <c r="I85" s="732" t="n">
        <f aca="false">SUM(I83:I84)</f>
        <v>0</v>
      </c>
      <c r="J85" s="732" t="n">
        <f aca="false">SUM(J83:J84)</f>
        <v>0</v>
      </c>
      <c r="K85" s="732" t="n">
        <f aca="false">SUM(K83:K84)</f>
        <v>5796.84</v>
      </c>
      <c r="L85" s="733" t="n">
        <f aca="false">SUM(L83:L84)</f>
        <v>6959.64</v>
      </c>
    </row>
    <row r="86" customFormat="false" ht="18" hidden="false" customHeight="true" outlineLevel="0" collapsed="false">
      <c r="A86" s="734" t="s">
        <v>313</v>
      </c>
      <c r="B86" s="735" t="s">
        <v>451</v>
      </c>
      <c r="C86" s="735"/>
      <c r="D86" s="735"/>
      <c r="E86" s="735"/>
      <c r="F86" s="735"/>
      <c r="G86" s="736" t="n">
        <f aca="false">G79</f>
        <v>1507.14</v>
      </c>
      <c r="H86" s="736" t="n">
        <f aca="false">H79</f>
        <v>0</v>
      </c>
      <c r="I86" s="736" t="n">
        <f aca="false">I79</f>
        <v>0</v>
      </c>
      <c r="J86" s="736" t="n">
        <f aca="false">J79</f>
        <v>0</v>
      </c>
      <c r="K86" s="736" t="n">
        <f aca="false">K79</f>
        <v>1553.2</v>
      </c>
      <c r="L86" s="737" t="n">
        <f aca="false">L79</f>
        <v>1864.76</v>
      </c>
    </row>
    <row r="87" customFormat="false" ht="43.5" hidden="false" customHeight="true" outlineLevel="0" collapsed="false">
      <c r="A87" s="738" t="s">
        <v>452</v>
      </c>
      <c r="B87" s="738"/>
      <c r="C87" s="738"/>
      <c r="D87" s="738"/>
      <c r="E87" s="738"/>
      <c r="F87" s="738"/>
      <c r="G87" s="739" t="n">
        <f aca="false">SUM(G85:G86)</f>
        <v>7132.1</v>
      </c>
      <c r="H87" s="739" t="n">
        <f aca="false">SUM(H85:H86)</f>
        <v>0</v>
      </c>
      <c r="I87" s="739" t="n">
        <f aca="false">SUM(I85:I86)</f>
        <v>0</v>
      </c>
      <c r="J87" s="739" t="n">
        <f aca="false">SUM(J85:J86)</f>
        <v>0</v>
      </c>
      <c r="K87" s="739" t="n">
        <f aca="false">SUM(K85:K86)</f>
        <v>7350.04</v>
      </c>
      <c r="L87" s="740" t="n">
        <f aca="false">SUM(L85:L86)</f>
        <v>8824.4</v>
      </c>
    </row>
  </sheetData>
  <sheetProtection sheet="true" password="d3be" objects="true" scenarios="true"/>
  <mergeCells count="98">
    <mergeCell ref="A3:L3"/>
    <mergeCell ref="A4:L4"/>
    <mergeCell ref="A5:L5"/>
    <mergeCell ref="A6:F6"/>
    <mergeCell ref="G6:L6"/>
    <mergeCell ref="A7:H7"/>
    <mergeCell ref="I7:L7"/>
    <mergeCell ref="A8:L8"/>
    <mergeCell ref="A9:A10"/>
    <mergeCell ref="B9:B10"/>
    <mergeCell ref="C9:D10"/>
    <mergeCell ref="E9:E10"/>
    <mergeCell ref="F9:F10"/>
    <mergeCell ref="G9:L9"/>
    <mergeCell ref="A11:L11"/>
    <mergeCell ref="A12:A22"/>
    <mergeCell ref="B12:B22"/>
    <mergeCell ref="C12:D12"/>
    <mergeCell ref="C13:E13"/>
    <mergeCell ref="C14:F14"/>
    <mergeCell ref="C15:E15"/>
    <mergeCell ref="C16:D16"/>
    <mergeCell ref="C17:D17"/>
    <mergeCell ref="C19:E19"/>
    <mergeCell ref="C20:F20"/>
    <mergeCell ref="C21:E21"/>
    <mergeCell ref="A23:F23"/>
    <mergeCell ref="A24:L24"/>
    <mergeCell ref="A25:B25"/>
    <mergeCell ref="C25:D25"/>
    <mergeCell ref="F25:L25"/>
    <mergeCell ref="A26:C26"/>
    <mergeCell ref="A27:C27"/>
    <mergeCell ref="A28:C28"/>
    <mergeCell ref="A29:C29"/>
    <mergeCell ref="A30:C30"/>
    <mergeCell ref="A31:C31"/>
    <mergeCell ref="A32:B32"/>
    <mergeCell ref="A33:B33"/>
    <mergeCell ref="A34:D34"/>
    <mergeCell ref="A35:D35"/>
    <mergeCell ref="A36:D36"/>
    <mergeCell ref="A37:F37"/>
    <mergeCell ref="A38:F38"/>
    <mergeCell ref="A39:L39"/>
    <mergeCell ref="A40:D40"/>
    <mergeCell ref="E40:F40"/>
    <mergeCell ref="G40:L40"/>
    <mergeCell ref="A41:D41"/>
    <mergeCell ref="A42:D42"/>
    <mergeCell ref="A43:D43"/>
    <mergeCell ref="A44:D44"/>
    <mergeCell ref="A45:F45"/>
    <mergeCell ref="A46:L46"/>
    <mergeCell ref="A47:D47"/>
    <mergeCell ref="E47:F47"/>
    <mergeCell ref="G47:L47"/>
    <mergeCell ref="A48:D48"/>
    <mergeCell ref="A49:D49"/>
    <mergeCell ref="A50:D50"/>
    <mergeCell ref="A51:D51"/>
    <mergeCell ref="A52:F52"/>
    <mergeCell ref="A53:F53"/>
    <mergeCell ref="A54:F54"/>
    <mergeCell ref="A56:L56"/>
    <mergeCell ref="A57:L57"/>
    <mergeCell ref="A59:F59"/>
    <mergeCell ref="B60:E60"/>
    <mergeCell ref="G60:L60"/>
    <mergeCell ref="B61:F61"/>
    <mergeCell ref="B62:E62"/>
    <mergeCell ref="B63:E63"/>
    <mergeCell ref="A64:E64"/>
    <mergeCell ref="A65:F65"/>
    <mergeCell ref="B66:F66"/>
    <mergeCell ref="G66:L66"/>
    <mergeCell ref="B67:F67"/>
    <mergeCell ref="B68:F68"/>
    <mergeCell ref="B69:F69"/>
    <mergeCell ref="A70:F70"/>
    <mergeCell ref="B71:E71"/>
    <mergeCell ref="G71:L71"/>
    <mergeCell ref="B72:E72"/>
    <mergeCell ref="B73:E73"/>
    <mergeCell ref="B74:E74"/>
    <mergeCell ref="B75:E75"/>
    <mergeCell ref="B76:E76"/>
    <mergeCell ref="B77:E77"/>
    <mergeCell ref="B78:E78"/>
    <mergeCell ref="A80:L80"/>
    <mergeCell ref="A81:L81"/>
    <mergeCell ref="A82:F82"/>
    <mergeCell ref="G82:L82"/>
    <mergeCell ref="B83:F83"/>
    <mergeCell ref="B84:F84"/>
    <mergeCell ref="A85:F85"/>
    <mergeCell ref="B86:F86"/>
    <mergeCell ref="A87:F87"/>
  </mergeCells>
  <printOptions headings="false" gridLines="false" gridLinesSet="true" horizontalCentered="true" verticalCentered="false"/>
  <pageMargins left="0.39375" right="0" top="0.7875" bottom="0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5" man="true" max="16383" min="0"/>
  </rowBreak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87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G12" activeCellId="0" sqref="G12"/>
    </sheetView>
  </sheetViews>
  <sheetFormatPr defaultColWidth="8.83203125" defaultRowHeight="12.75" zeroHeight="false" outlineLevelRow="0" outlineLevelCol="0"/>
  <cols>
    <col collapsed="false" customWidth="true" hidden="false" outlineLevel="0" max="1" min="1" style="281" width="10.16"/>
    <col collapsed="false" customWidth="true" hidden="false" outlineLevel="0" max="2" min="2" style="281" width="7.33"/>
    <col collapsed="false" customWidth="true" hidden="false" outlineLevel="0" max="3" min="3" style="281" width="14.33"/>
    <col collapsed="false" customWidth="true" hidden="false" outlineLevel="0" max="4" min="4" style="281" width="11.83"/>
    <col collapsed="false" customWidth="true" hidden="false" outlineLevel="0" max="5" min="5" style="281" width="10.16"/>
    <col collapsed="false" customWidth="true" hidden="false" outlineLevel="0" max="6" min="6" style="281" width="11.16"/>
    <col collapsed="false" customWidth="true" hidden="false" outlineLevel="0" max="7" min="7" style="547" width="13.66"/>
    <col collapsed="false" customWidth="true" hidden="false" outlineLevel="0" max="10" min="8" style="281" width="13.66"/>
    <col collapsed="false" customWidth="true" hidden="false" outlineLevel="0" max="12" min="11" style="281" width="14.83"/>
    <col collapsed="false" customWidth="true" hidden="false" outlineLevel="0" max="1025" min="13" style="281" width="9.16"/>
  </cols>
  <sheetData>
    <row r="1" customFormat="false" ht="12.75" hidden="false" customHeight="false" outlineLevel="0" collapsed="false">
      <c r="A1" s="548"/>
      <c r="B1" s="221" t="s">
        <v>0</v>
      </c>
      <c r="C1" s="221"/>
      <c r="D1" s="221"/>
      <c r="E1" s="221"/>
      <c r="F1" s="549"/>
      <c r="G1" s="550"/>
      <c r="H1" s="551"/>
      <c r="I1" s="551"/>
      <c r="J1" s="551"/>
      <c r="K1" s="551"/>
      <c r="L1" s="552"/>
    </row>
    <row r="2" customFormat="false" ht="12.75" hidden="false" customHeight="true" outlineLevel="0" collapsed="false">
      <c r="A2" s="262"/>
      <c r="B2" s="93" t="s">
        <v>42</v>
      </c>
      <c r="C2" s="93"/>
      <c r="D2" s="93"/>
      <c r="E2" s="93"/>
      <c r="F2" s="553"/>
      <c r="G2" s="554"/>
      <c r="L2" s="555"/>
    </row>
    <row r="3" customFormat="false" ht="48.75" hidden="false" customHeight="true" outlineLevel="0" collapsed="false">
      <c r="A3" s="556" t="s">
        <v>453</v>
      </c>
      <c r="B3" s="556"/>
      <c r="C3" s="556"/>
      <c r="D3" s="556"/>
      <c r="E3" s="556"/>
      <c r="F3" s="556"/>
      <c r="G3" s="556"/>
      <c r="H3" s="556"/>
      <c r="I3" s="556"/>
      <c r="J3" s="556"/>
      <c r="K3" s="556"/>
      <c r="L3" s="556"/>
    </row>
    <row r="4" customFormat="false" ht="13.5" hidden="false" customHeight="true" outlineLevel="0" collapsed="false">
      <c r="A4" s="775" t="str">
        <f aca="false">BH!$A$4</f>
        <v>ANEXO X</v>
      </c>
      <c r="B4" s="775"/>
      <c r="C4" s="775"/>
      <c r="D4" s="775"/>
      <c r="E4" s="775"/>
      <c r="F4" s="775"/>
      <c r="G4" s="775"/>
      <c r="H4" s="775"/>
      <c r="I4" s="775"/>
      <c r="J4" s="775"/>
      <c r="K4" s="775"/>
      <c r="L4" s="775"/>
    </row>
    <row r="5" customFormat="false" ht="18.75" hidden="false" customHeight="true" outlineLevel="0" collapsed="false">
      <c r="A5" s="558" t="s">
        <v>389</v>
      </c>
      <c r="B5" s="558"/>
      <c r="C5" s="558"/>
      <c r="D5" s="558"/>
      <c r="E5" s="558"/>
      <c r="F5" s="558"/>
      <c r="G5" s="558"/>
      <c r="H5" s="558"/>
      <c r="I5" s="558"/>
      <c r="J5" s="558"/>
      <c r="K5" s="558"/>
      <c r="L5" s="558"/>
    </row>
    <row r="6" customFormat="false" ht="12.75" hidden="false" customHeight="false" outlineLevel="0" collapsed="false">
      <c r="A6" s="559" t="s">
        <v>390</v>
      </c>
      <c r="B6" s="559"/>
      <c r="C6" s="559"/>
      <c r="D6" s="559"/>
      <c r="E6" s="559"/>
      <c r="F6" s="559"/>
      <c r="G6" s="560" t="str">
        <f aca="false">Dados!A7</f>
        <v>CCT 2026 – MG000731/2026 (BH e outras) e MG000730/2026 (Juiz de Fora) – Data base da categoria 01 de janeiro</v>
      </c>
      <c r="H6" s="560"/>
      <c r="I6" s="560"/>
      <c r="J6" s="560"/>
      <c r="K6" s="560"/>
      <c r="L6" s="560"/>
    </row>
    <row r="7" customFormat="false" ht="23.25" hidden="false" customHeight="true" outlineLevel="0" collapsed="false">
      <c r="A7" s="268" t="s">
        <v>461</v>
      </c>
      <c r="B7" s="268"/>
      <c r="C7" s="268"/>
      <c r="D7" s="268"/>
      <c r="E7" s="268"/>
      <c r="F7" s="268"/>
      <c r="G7" s="268"/>
      <c r="H7" s="268"/>
      <c r="I7" s="561" t="s">
        <v>102</v>
      </c>
      <c r="J7" s="561"/>
      <c r="K7" s="561"/>
      <c r="L7" s="561"/>
    </row>
    <row r="8" customFormat="false" ht="16.5" hidden="false" customHeight="true" outlineLevel="0" collapsed="false">
      <c r="A8" s="562" t="s">
        <v>392</v>
      </c>
      <c r="B8" s="562"/>
      <c r="C8" s="562"/>
      <c r="D8" s="562"/>
      <c r="E8" s="562"/>
      <c r="F8" s="562"/>
      <c r="G8" s="562"/>
      <c r="H8" s="562"/>
      <c r="I8" s="562"/>
      <c r="J8" s="562"/>
      <c r="K8" s="562"/>
      <c r="L8" s="562"/>
    </row>
    <row r="9" customFormat="false" ht="12.75" hidden="false" customHeight="true" outlineLevel="0" collapsed="false">
      <c r="A9" s="563" t="s">
        <v>205</v>
      </c>
      <c r="B9" s="564" t="s">
        <v>393</v>
      </c>
      <c r="C9" s="565" t="s">
        <v>394</v>
      </c>
      <c r="D9" s="565"/>
      <c r="E9" s="566" t="s">
        <v>395</v>
      </c>
      <c r="F9" s="567" t="s">
        <v>396</v>
      </c>
      <c r="G9" s="568"/>
      <c r="H9" s="568"/>
      <c r="I9" s="568"/>
      <c r="J9" s="568"/>
      <c r="K9" s="568"/>
      <c r="L9" s="568"/>
    </row>
    <row r="10" customFormat="false" ht="68.25" hidden="false" customHeight="true" outlineLevel="0" collapsed="false">
      <c r="A10" s="563"/>
      <c r="B10" s="564"/>
      <c r="C10" s="565"/>
      <c r="D10" s="565"/>
      <c r="E10" s="566"/>
      <c r="F10" s="566"/>
      <c r="G10" s="569" t="s">
        <v>137</v>
      </c>
      <c r="H10" s="569" t="s">
        <v>138</v>
      </c>
      <c r="I10" s="569" t="s">
        <v>139</v>
      </c>
      <c r="J10" s="569" t="s">
        <v>455</v>
      </c>
      <c r="K10" s="569" t="s">
        <v>141</v>
      </c>
      <c r="L10" s="570" t="s">
        <v>142</v>
      </c>
    </row>
    <row r="11" customFormat="false" ht="18" hidden="false" customHeight="true" outlineLevel="0" collapsed="false">
      <c r="A11" s="741" t="s">
        <v>400</v>
      </c>
      <c r="B11" s="741"/>
      <c r="C11" s="741"/>
      <c r="D11" s="741"/>
      <c r="E11" s="741"/>
      <c r="F11" s="741"/>
      <c r="G11" s="741"/>
      <c r="H11" s="741"/>
      <c r="I11" s="741"/>
      <c r="J11" s="741"/>
      <c r="K11" s="741"/>
      <c r="L11" s="741"/>
    </row>
    <row r="12" customFormat="false" ht="18" hidden="false" customHeight="true" outlineLevel="0" collapsed="false">
      <c r="A12" s="574" t="n">
        <v>1</v>
      </c>
      <c r="B12" s="575" t="n">
        <v>1</v>
      </c>
      <c r="C12" s="576" t="s">
        <v>401</v>
      </c>
      <c r="D12" s="576"/>
      <c r="E12" s="577" t="n">
        <v>220</v>
      </c>
      <c r="F12" s="742" t="n">
        <f aca="false">Dados!F8</f>
        <v>2524.9</v>
      </c>
      <c r="G12" s="743" t="n">
        <f aca="false">F12</f>
        <v>2524.9</v>
      </c>
      <c r="H12" s="743" t="n">
        <v>0</v>
      </c>
      <c r="I12" s="744" t="n">
        <v>0</v>
      </c>
      <c r="J12" s="744" t="n">
        <v>0</v>
      </c>
      <c r="K12" s="744" t="n">
        <v>0</v>
      </c>
      <c r="L12" s="745" t="n">
        <f aca="false">F12</f>
        <v>2524.9</v>
      </c>
    </row>
    <row r="13" customFormat="false" ht="18" hidden="false" customHeight="true" outlineLevel="0" collapsed="false">
      <c r="A13" s="574"/>
      <c r="B13" s="575"/>
      <c r="C13" s="582" t="s">
        <v>293</v>
      </c>
      <c r="D13" s="582"/>
      <c r="E13" s="582"/>
      <c r="F13" s="746" t="n">
        <v>0.3</v>
      </c>
      <c r="G13" s="747" t="n">
        <f aca="false">ROUND(($F$13*G12),2)</f>
        <v>757.47</v>
      </c>
      <c r="H13" s="747" t="n">
        <f aca="false">ROUND(($F$13*H12),2)</f>
        <v>0</v>
      </c>
      <c r="I13" s="747" t="n">
        <f aca="false">ROUND(($F$13*I12),2)</f>
        <v>0</v>
      </c>
      <c r="J13" s="747" t="n">
        <v>0</v>
      </c>
      <c r="K13" s="747" t="n">
        <f aca="false">ROUND(($F$13*K12),2)</f>
        <v>0</v>
      </c>
      <c r="L13" s="748" t="n">
        <f aca="false">ROUND(($F$13*L12),2)</f>
        <v>757.47</v>
      </c>
    </row>
    <row r="14" customFormat="false" ht="18" hidden="false" customHeight="true" outlineLevel="0" collapsed="false">
      <c r="A14" s="574"/>
      <c r="B14" s="575"/>
      <c r="C14" s="586" t="s">
        <v>402</v>
      </c>
      <c r="D14" s="586"/>
      <c r="E14" s="586"/>
      <c r="F14" s="586"/>
      <c r="G14" s="749" t="n">
        <f aca="false">SUM(G12:G13)</f>
        <v>3282.37</v>
      </c>
      <c r="H14" s="477" t="n">
        <f aca="false">SUM(H12:H13)</f>
        <v>0</v>
      </c>
      <c r="I14" s="477" t="n">
        <f aca="false">SUM(I12:I13)</f>
        <v>0</v>
      </c>
      <c r="J14" s="477" t="n">
        <f aca="false">SUM(J12:J13)</f>
        <v>0</v>
      </c>
      <c r="K14" s="477" t="n">
        <f aca="false">SUM(K12:K13)</f>
        <v>0</v>
      </c>
      <c r="L14" s="460" t="n">
        <f aca="false">SUM(L12:L13)</f>
        <v>3282.37</v>
      </c>
    </row>
    <row r="15" customFormat="false" ht="18" hidden="false" customHeight="true" outlineLevel="0" collapsed="false">
      <c r="A15" s="574"/>
      <c r="B15" s="575"/>
      <c r="C15" s="588" t="s">
        <v>122</v>
      </c>
      <c r="D15" s="588"/>
      <c r="E15" s="588"/>
      <c r="F15" s="750" t="n">
        <v>0</v>
      </c>
      <c r="G15" s="462" t="n">
        <f aca="false">IF(Dados!$P$13="SIM",Dados!$Q$13,0)</f>
        <v>0</v>
      </c>
      <c r="H15" s="477" t="n">
        <v>0</v>
      </c>
      <c r="I15" s="477" t="n">
        <v>0</v>
      </c>
      <c r="J15" s="477" t="n">
        <v>0</v>
      </c>
      <c r="K15" s="477" t="n">
        <v>0</v>
      </c>
      <c r="L15" s="460" t="n">
        <v>0</v>
      </c>
    </row>
    <row r="16" customFormat="false" ht="27" hidden="false" customHeight="true" outlineLevel="0" collapsed="false">
      <c r="A16" s="574"/>
      <c r="B16" s="575"/>
      <c r="C16" s="588" t="s">
        <v>456</v>
      </c>
      <c r="D16" s="588"/>
      <c r="E16" s="590"/>
      <c r="F16" s="591" t="n">
        <v>0</v>
      </c>
      <c r="G16" s="477" t="n">
        <v>0</v>
      </c>
      <c r="H16" s="477" t="n">
        <v>0</v>
      </c>
      <c r="I16" s="742" t="n">
        <v>0</v>
      </c>
      <c r="J16" s="742" t="n">
        <v>0</v>
      </c>
      <c r="K16" s="742" t="n">
        <v>0</v>
      </c>
      <c r="L16" s="450" t="n">
        <v>0</v>
      </c>
    </row>
    <row r="17" customFormat="false" ht="27" hidden="false" customHeight="true" outlineLevel="0" collapsed="false">
      <c r="A17" s="574"/>
      <c r="B17" s="575"/>
      <c r="C17" s="588" t="s">
        <v>457</v>
      </c>
      <c r="D17" s="588"/>
      <c r="E17" s="590"/>
      <c r="F17" s="591" t="n">
        <v>0</v>
      </c>
      <c r="G17" s="751" t="n">
        <v>0</v>
      </c>
      <c r="H17" s="751" t="n">
        <f aca="false">ROUND((H12*F17),2)</f>
        <v>0</v>
      </c>
      <c r="I17" s="752" t="n">
        <v>0</v>
      </c>
      <c r="J17" s="752" t="n">
        <v>0</v>
      </c>
      <c r="K17" s="752" t="n">
        <v>0</v>
      </c>
      <c r="L17" s="753" t="n">
        <v>0</v>
      </c>
    </row>
    <row r="18" customFormat="false" ht="18" hidden="false" customHeight="true" outlineLevel="0" collapsed="false">
      <c r="A18" s="574"/>
      <c r="B18" s="575"/>
      <c r="C18" s="596" t="s">
        <v>117</v>
      </c>
      <c r="D18" s="597"/>
      <c r="E18" s="598" t="n">
        <f aca="false">Cálculos!E50</f>
        <v>15.21</v>
      </c>
      <c r="F18" s="599" t="n">
        <f aca="false">Dados!K12</f>
        <v>0.4</v>
      </c>
      <c r="G18" s="751" t="n">
        <v>0</v>
      </c>
      <c r="H18" s="751" t="n">
        <v>0</v>
      </c>
      <c r="I18" s="751" t="n">
        <v>0</v>
      </c>
      <c r="J18" s="751" t="n">
        <f aca="false">($F$18*J14/220)*7*$E$18</f>
        <v>0</v>
      </c>
      <c r="K18" s="751" t="n">
        <v>0</v>
      </c>
      <c r="L18" s="753" t="n">
        <f aca="false">((($F$18*L14/220)*7)*$E$18)</f>
        <v>635.407152545455</v>
      </c>
    </row>
    <row r="19" customFormat="false" ht="18" hidden="false" customHeight="true" outlineLevel="0" collapsed="false">
      <c r="A19" s="574"/>
      <c r="B19" s="575"/>
      <c r="C19" s="600" t="s">
        <v>336</v>
      </c>
      <c r="D19" s="600"/>
      <c r="E19" s="600"/>
      <c r="F19" s="601" t="n">
        <v>0.2</v>
      </c>
      <c r="G19" s="751" t="n">
        <f aca="false">G18*$F$19</f>
        <v>0</v>
      </c>
      <c r="H19" s="751" t="n">
        <f aca="false">H18*$F$19</f>
        <v>0</v>
      </c>
      <c r="I19" s="751" t="n">
        <f aca="false">I18*$F$19</f>
        <v>0</v>
      </c>
      <c r="J19" s="751" t="n">
        <f aca="false">J18*$F$19</f>
        <v>0</v>
      </c>
      <c r="K19" s="751" t="n">
        <f aca="false">K18*$F$19</f>
        <v>0</v>
      </c>
      <c r="L19" s="753" t="n">
        <f aca="false">L18*$F$19</f>
        <v>127.081430509091</v>
      </c>
    </row>
    <row r="20" customFormat="false" ht="18" hidden="false" customHeight="true" outlineLevel="0" collapsed="false">
      <c r="A20" s="574"/>
      <c r="B20" s="575"/>
      <c r="C20" s="602" t="s">
        <v>405</v>
      </c>
      <c r="D20" s="602"/>
      <c r="E20" s="602"/>
      <c r="F20" s="602"/>
      <c r="G20" s="523" t="n">
        <f aca="false">SUM(G14:G19)</f>
        <v>3282.37</v>
      </c>
      <c r="H20" s="523" t="n">
        <f aca="false">SUM(H14:H19)</f>
        <v>0</v>
      </c>
      <c r="I20" s="523" t="n">
        <f aca="false">SUM(I14:I19)</f>
        <v>0</v>
      </c>
      <c r="J20" s="523" t="n">
        <f aca="false">SUM(J14:J19)</f>
        <v>0</v>
      </c>
      <c r="K20" s="523" t="n">
        <f aca="false">SUM(K14:K19)</f>
        <v>0</v>
      </c>
      <c r="L20" s="754" t="n">
        <f aca="false">SUM(L14:L19)</f>
        <v>4044.85858305455</v>
      </c>
    </row>
    <row r="21" customFormat="false" ht="18" hidden="false" customHeight="true" outlineLevel="0" collapsed="false">
      <c r="A21" s="574"/>
      <c r="B21" s="575"/>
      <c r="C21" s="605" t="s">
        <v>406</v>
      </c>
      <c r="D21" s="605"/>
      <c r="E21" s="605"/>
      <c r="F21" s="606" t="n">
        <f aca="false">Encargos!C58</f>
        <v>0.764</v>
      </c>
      <c r="G21" s="743" t="n">
        <f aca="false">ROUND(($F$21*G20),2)</f>
        <v>2507.73</v>
      </c>
      <c r="H21" s="743" t="n">
        <f aca="false">ROUND(($F$21*H20),2)</f>
        <v>0</v>
      </c>
      <c r="I21" s="743" t="n">
        <f aca="false">ROUND(($F$21*I20),2)</f>
        <v>0</v>
      </c>
      <c r="J21" s="743" t="n">
        <f aca="false">ROUND(($F$21*J20),2)</f>
        <v>0</v>
      </c>
      <c r="K21" s="743" t="n">
        <f aca="false">ROUND(($F$21*K20),2)</f>
        <v>0</v>
      </c>
      <c r="L21" s="745" t="n">
        <f aca="false">ROUND(($F$21*L20),2)</f>
        <v>3090.27</v>
      </c>
    </row>
    <row r="22" customFormat="false" ht="45" hidden="false" customHeight="true" outlineLevel="0" collapsed="false">
      <c r="A22" s="574"/>
      <c r="B22" s="575"/>
      <c r="C22" s="607" t="s">
        <v>341</v>
      </c>
      <c r="D22" s="275" t="n">
        <f aca="false">Dados!$O$11</f>
        <v>4.97</v>
      </c>
      <c r="E22" s="608" t="n">
        <f aca="false">Dados!$O$9</f>
        <v>22</v>
      </c>
      <c r="F22" s="751" t="n">
        <f aca="false">Dados!$O$10</f>
        <v>15.21</v>
      </c>
      <c r="G22" s="748" t="n">
        <v>0</v>
      </c>
      <c r="H22" s="747" t="n">
        <v>0</v>
      </c>
      <c r="I22" s="755" t="n">
        <v>0</v>
      </c>
      <c r="J22" s="747" t="n">
        <v>0</v>
      </c>
      <c r="K22" s="747" t="n">
        <f aca="false">ROUND((((K14/220)+((K14/220)*0.6))*$F$22),2)</f>
        <v>0</v>
      </c>
      <c r="L22" s="748" t="n">
        <f aca="false">ROUND((((L14/220)+((L14/220)*0.6))*$F$22),2)</f>
        <v>363.09</v>
      </c>
    </row>
    <row r="23" customFormat="false" ht="18" hidden="false" customHeight="true" outlineLevel="0" collapsed="false">
      <c r="A23" s="610" t="s">
        <v>407</v>
      </c>
      <c r="B23" s="610"/>
      <c r="C23" s="610"/>
      <c r="D23" s="610"/>
      <c r="E23" s="610"/>
      <c r="F23" s="610"/>
      <c r="G23" s="757" t="n">
        <f aca="false">SUM(G20:G22)</f>
        <v>5790.1</v>
      </c>
      <c r="H23" s="757" t="n">
        <f aca="false">SUM(H20:H22)</f>
        <v>0</v>
      </c>
      <c r="I23" s="757" t="n">
        <f aca="false">SUM(I20:I22)</f>
        <v>0</v>
      </c>
      <c r="J23" s="757" t="n">
        <f aca="false">SUM(J20:J22)</f>
        <v>0</v>
      </c>
      <c r="K23" s="757" t="n">
        <f aca="false">SUM(K20:K22)</f>
        <v>0</v>
      </c>
      <c r="L23" s="758" t="n">
        <f aca="false">SUM(L20:L22)</f>
        <v>7498.21858305455</v>
      </c>
    </row>
    <row r="24" customFormat="false" ht="18" hidden="false" customHeight="true" outlineLevel="0" collapsed="false">
      <c r="A24" s="613" t="s">
        <v>408</v>
      </c>
      <c r="B24" s="613"/>
      <c r="C24" s="613"/>
      <c r="D24" s="613"/>
      <c r="E24" s="613"/>
      <c r="F24" s="613"/>
      <c r="G24" s="613"/>
      <c r="H24" s="613"/>
      <c r="I24" s="613"/>
      <c r="J24" s="613"/>
      <c r="K24" s="613"/>
      <c r="L24" s="613"/>
    </row>
    <row r="25" customFormat="false" ht="18" hidden="false" customHeight="true" outlineLevel="0" collapsed="false">
      <c r="A25" s="614" t="s">
        <v>205</v>
      </c>
      <c r="B25" s="614"/>
      <c r="C25" s="496" t="s">
        <v>409</v>
      </c>
      <c r="D25" s="496"/>
      <c r="E25" s="615" t="s">
        <v>206</v>
      </c>
      <c r="F25" s="616" t="s">
        <v>410</v>
      </c>
      <c r="G25" s="616"/>
      <c r="H25" s="616"/>
      <c r="I25" s="616"/>
      <c r="J25" s="616"/>
      <c r="K25" s="616"/>
      <c r="L25" s="616"/>
    </row>
    <row r="26" customFormat="false" ht="18" hidden="false" customHeight="true" outlineLevel="0" collapsed="false">
      <c r="A26" s="617" t="s">
        <v>107</v>
      </c>
      <c r="B26" s="617"/>
      <c r="C26" s="617"/>
      <c r="D26" s="577"/>
      <c r="E26" s="618"/>
      <c r="F26" s="619"/>
      <c r="G26" s="743" t="n">
        <f aca="false">Dados!$F$9</f>
        <v>82.45</v>
      </c>
      <c r="H26" s="743"/>
      <c r="I26" s="743"/>
      <c r="J26" s="743"/>
      <c r="K26" s="743" t="n">
        <v>0</v>
      </c>
      <c r="L26" s="745" t="n">
        <f aca="false">Dados!$F$9</f>
        <v>82.45</v>
      </c>
    </row>
    <row r="27" customFormat="false" ht="18" hidden="false" customHeight="true" outlineLevel="0" collapsed="false">
      <c r="A27" s="274" t="s">
        <v>110</v>
      </c>
      <c r="B27" s="274"/>
      <c r="C27" s="274"/>
      <c r="D27" s="760"/>
      <c r="E27" s="761"/>
      <c r="F27" s="646"/>
      <c r="G27" s="751" t="n">
        <f aca="false">Dados!$F$10</f>
        <v>20.7</v>
      </c>
      <c r="H27" s="751"/>
      <c r="I27" s="751"/>
      <c r="J27" s="751"/>
      <c r="K27" s="751" t="n">
        <v>0</v>
      </c>
      <c r="L27" s="753" t="n">
        <f aca="false">Dados!$F$10</f>
        <v>20.7</v>
      </c>
    </row>
    <row r="28" customFormat="false" ht="24.75" hidden="false" customHeight="true" outlineLevel="0" collapsed="false">
      <c r="A28" s="620" t="s">
        <v>411</v>
      </c>
      <c r="B28" s="620"/>
      <c r="C28" s="620"/>
      <c r="D28" s="607"/>
      <c r="E28" s="751"/>
      <c r="F28" s="762"/>
      <c r="G28" s="751" t="n">
        <f aca="false">Dados!$F$11</f>
        <v>4</v>
      </c>
      <c r="H28" s="751"/>
      <c r="I28" s="751"/>
      <c r="J28" s="751"/>
      <c r="K28" s="751" t="n">
        <v>0</v>
      </c>
      <c r="L28" s="753" t="n">
        <f aca="false">Dados!$F$11</f>
        <v>4</v>
      </c>
    </row>
    <row r="29" customFormat="false" ht="18" hidden="false" customHeight="true" outlineLevel="0" collapsed="false">
      <c r="A29" s="620" t="s">
        <v>116</v>
      </c>
      <c r="B29" s="620"/>
      <c r="C29" s="620"/>
      <c r="D29" s="275"/>
      <c r="E29" s="532"/>
      <c r="F29" s="762"/>
      <c r="G29" s="751" t="n">
        <f aca="false">Dados!$F$12</f>
        <v>156.95</v>
      </c>
      <c r="H29" s="751"/>
      <c r="I29" s="751"/>
      <c r="J29" s="751"/>
      <c r="K29" s="751" t="n">
        <v>0</v>
      </c>
      <c r="L29" s="753" t="n">
        <f aca="false">Dados!$F$12</f>
        <v>156.95</v>
      </c>
    </row>
    <row r="30" customFormat="false" ht="18" hidden="false" customHeight="true" outlineLevel="0" collapsed="false">
      <c r="A30" s="620" t="s">
        <v>412</v>
      </c>
      <c r="B30" s="620"/>
      <c r="C30" s="620"/>
      <c r="D30" s="275"/>
      <c r="E30" s="532"/>
      <c r="F30" s="762"/>
      <c r="G30" s="751" t="n">
        <f aca="false">Dados!$F$13</f>
        <v>21.17</v>
      </c>
      <c r="H30" s="751"/>
      <c r="I30" s="751"/>
      <c r="J30" s="751"/>
      <c r="K30" s="751" t="n">
        <v>0</v>
      </c>
      <c r="L30" s="753" t="n">
        <f aca="false">Dados!$F$13</f>
        <v>21.17</v>
      </c>
    </row>
    <row r="31" customFormat="false" ht="18" hidden="false" customHeight="true" outlineLevel="0" collapsed="false">
      <c r="A31" s="274" t="s">
        <v>125</v>
      </c>
      <c r="B31" s="274"/>
      <c r="C31" s="274"/>
      <c r="D31" s="275"/>
      <c r="E31" s="751"/>
      <c r="F31" s="762"/>
      <c r="G31" s="751" t="n">
        <f aca="false">Dados!$F$14</f>
        <v>210.57</v>
      </c>
      <c r="H31" s="751"/>
      <c r="I31" s="751"/>
      <c r="J31" s="751"/>
      <c r="K31" s="751" t="n">
        <v>0</v>
      </c>
      <c r="L31" s="753" t="n">
        <f aca="false">Dados!$F$14</f>
        <v>210.57</v>
      </c>
    </row>
    <row r="32" customFormat="false" ht="18" hidden="false" customHeight="true" outlineLevel="0" collapsed="false">
      <c r="A32" s="624" t="s">
        <v>126</v>
      </c>
      <c r="B32" s="624"/>
      <c r="C32" s="625" t="n">
        <f aca="false">Dados!E15</f>
        <v>22</v>
      </c>
      <c r="D32" s="626" t="n">
        <f aca="false">Dados!D15</f>
        <v>15.21</v>
      </c>
      <c r="E32" s="763" t="n">
        <f aca="false">Dados!F15</f>
        <v>0</v>
      </c>
      <c r="F32" s="762" t="n">
        <f aca="false">Dados!G15</f>
        <v>28.16</v>
      </c>
      <c r="G32" s="751" t="n">
        <f aca="false">ROUND((($F$32*$C$32)-(($F$32*$C$32)*$E$32)),2)</f>
        <v>619.52</v>
      </c>
      <c r="H32" s="751"/>
      <c r="I32" s="751"/>
      <c r="J32" s="751"/>
      <c r="K32" s="751" t="n">
        <v>0</v>
      </c>
      <c r="L32" s="753" t="n">
        <f aca="false">ROUND((($F$32*$D$32)-(($F$32*$D$32)*$E$32)),2)</f>
        <v>428.31</v>
      </c>
    </row>
    <row r="33" customFormat="false" ht="18" hidden="false" customHeight="true" outlineLevel="0" collapsed="false">
      <c r="A33" s="629" t="s">
        <v>128</v>
      </c>
      <c r="B33" s="629"/>
      <c r="C33" s="630" t="n">
        <f aca="false">Dados!E16</f>
        <v>22</v>
      </c>
      <c r="D33" s="631" t="n">
        <f aca="false">Dados!D16</f>
        <v>15.21</v>
      </c>
      <c r="E33" s="764" t="n">
        <f aca="false">Dados!F16</f>
        <v>0.06</v>
      </c>
      <c r="F33" s="765" t="n">
        <f aca="false">Dados!E29</f>
        <v>3.25</v>
      </c>
      <c r="G33" s="747" t="n">
        <f aca="false">ROUND((IF(((($F$33*2)*$C$33)-($E$33*G12))&gt;0,((($F$33*2)*$C$33)-($E$33*G12)),0)),2)</f>
        <v>0</v>
      </c>
      <c r="H33" s="751"/>
      <c r="I33" s="751"/>
      <c r="J33" s="751"/>
      <c r="K33" s="753" t="n">
        <v>0</v>
      </c>
      <c r="L33" s="753" t="n">
        <f aca="false">ROUND((IF(((($F$33*2)*$D$33)-($E$33*L12))&gt;0,((($F$33*2)*$D$33)-($E$33*L12)),0)),2)</f>
        <v>0</v>
      </c>
    </row>
    <row r="34" customFormat="false" ht="18" hidden="false" customHeight="true" outlineLevel="0" collapsed="false">
      <c r="A34" s="629" t="str">
        <f aca="false">Dados!H17</f>
        <v>Outros (inserir somente com a justificativa legal)</v>
      </c>
      <c r="B34" s="629"/>
      <c r="C34" s="629"/>
      <c r="D34" s="629"/>
      <c r="E34" s="764"/>
      <c r="F34" s="765"/>
      <c r="G34" s="634" t="n">
        <f aca="false">Dados!M17</f>
        <v>0</v>
      </c>
      <c r="H34" s="276" t="n">
        <f aca="false">Dados!M17</f>
        <v>0</v>
      </c>
      <c r="I34" s="276" t="n">
        <f aca="false">Dados!M17</f>
        <v>0</v>
      </c>
      <c r="J34" s="276" t="n">
        <f aca="false">Dados!M17</f>
        <v>0</v>
      </c>
      <c r="K34" s="276" t="n">
        <f aca="false">Dados!M17</f>
        <v>0</v>
      </c>
      <c r="L34" s="587" t="n">
        <f aca="false">Dados!M17</f>
        <v>0</v>
      </c>
    </row>
    <row r="35" customFormat="false" ht="18" hidden="false" customHeight="true" outlineLevel="0" collapsed="false">
      <c r="A35" s="629" t="str">
        <f aca="false">Dados!H18</f>
        <v>Outros (inserir somente com a justificativa legal)</v>
      </c>
      <c r="B35" s="629"/>
      <c r="C35" s="629"/>
      <c r="D35" s="629"/>
      <c r="E35" s="764"/>
      <c r="F35" s="765"/>
      <c r="G35" s="634" t="n">
        <f aca="false">Dados!M18</f>
        <v>0</v>
      </c>
      <c r="H35" s="276" t="n">
        <f aca="false">Dados!M18</f>
        <v>0</v>
      </c>
      <c r="I35" s="276" t="n">
        <f aca="false">Dados!M18</f>
        <v>0</v>
      </c>
      <c r="J35" s="276" t="n">
        <f aca="false">Dados!M18</f>
        <v>0</v>
      </c>
      <c r="K35" s="276" t="n">
        <f aca="false">Dados!M18</f>
        <v>0</v>
      </c>
      <c r="L35" s="587" t="n">
        <f aca="false">Dados!M18</f>
        <v>0</v>
      </c>
    </row>
    <row r="36" customFormat="false" ht="18" hidden="false" customHeight="true" outlineLevel="0" collapsed="false">
      <c r="A36" s="629" t="str">
        <f aca="false">Dados!H19</f>
        <v>Outros (inserir somente com a justificativa legal)</v>
      </c>
      <c r="B36" s="629"/>
      <c r="C36" s="629"/>
      <c r="D36" s="629"/>
      <c r="E36" s="764"/>
      <c r="F36" s="765"/>
      <c r="G36" s="634" t="n">
        <f aca="false">Dados!M19</f>
        <v>0</v>
      </c>
      <c r="H36" s="276" t="n">
        <f aca="false">Dados!M19</f>
        <v>0</v>
      </c>
      <c r="I36" s="276" t="n">
        <f aca="false">Dados!M19</f>
        <v>0</v>
      </c>
      <c r="J36" s="276" t="n">
        <f aca="false">Dados!M19</f>
        <v>0</v>
      </c>
      <c r="K36" s="276" t="n">
        <f aca="false">Dados!M19</f>
        <v>0</v>
      </c>
      <c r="L36" s="587" t="n">
        <f aca="false">Dados!M19</f>
        <v>0</v>
      </c>
    </row>
    <row r="37" customFormat="false" ht="18" hidden="false" customHeight="true" outlineLevel="0" collapsed="false">
      <c r="A37" s="635" t="s">
        <v>413</v>
      </c>
      <c r="B37" s="635"/>
      <c r="C37" s="635"/>
      <c r="D37" s="635"/>
      <c r="E37" s="635"/>
      <c r="F37" s="635"/>
      <c r="G37" s="603" t="n">
        <f aca="false">SUM(G26:G36)</f>
        <v>1115.36</v>
      </c>
      <c r="H37" s="603" t="n">
        <f aca="false">SUM(H26:H36)</f>
        <v>0</v>
      </c>
      <c r="I37" s="603" t="n">
        <f aca="false">SUM(I26:I36)</f>
        <v>0</v>
      </c>
      <c r="J37" s="603" t="n">
        <f aca="false">SUM(J26:J36)</f>
        <v>0</v>
      </c>
      <c r="K37" s="603" t="n">
        <f aca="false">SUM(K26:K36)</f>
        <v>0</v>
      </c>
      <c r="L37" s="604" t="n">
        <f aca="false">SUM(L26:L36)</f>
        <v>924.15</v>
      </c>
    </row>
    <row r="38" customFormat="false" ht="18" hidden="false" customHeight="true" outlineLevel="0" collapsed="false">
      <c r="A38" s="636" t="s">
        <v>414</v>
      </c>
      <c r="B38" s="636"/>
      <c r="C38" s="636"/>
      <c r="D38" s="636"/>
      <c r="E38" s="636"/>
      <c r="F38" s="636"/>
      <c r="G38" s="766" t="n">
        <f aca="false">G23+G37</f>
        <v>6905.46</v>
      </c>
      <c r="H38" s="757" t="n">
        <f aca="false">H23+H37</f>
        <v>0</v>
      </c>
      <c r="I38" s="757" t="n">
        <f aca="false">I23+I37</f>
        <v>0</v>
      </c>
      <c r="J38" s="757" t="n">
        <f aca="false">J23+J37</f>
        <v>0</v>
      </c>
      <c r="K38" s="757" t="n">
        <f aca="false">K23+K37</f>
        <v>0</v>
      </c>
      <c r="L38" s="758" t="n">
        <f aca="false">L23+L37</f>
        <v>8422.36858305455</v>
      </c>
    </row>
    <row r="39" customFormat="false" ht="18" hidden="false" customHeight="true" outlineLevel="0" collapsed="false">
      <c r="A39" s="613" t="s">
        <v>415</v>
      </c>
      <c r="B39" s="613"/>
      <c r="C39" s="613"/>
      <c r="D39" s="613"/>
      <c r="E39" s="613"/>
      <c r="F39" s="613"/>
      <c r="G39" s="613"/>
      <c r="H39" s="613"/>
      <c r="I39" s="613"/>
      <c r="J39" s="613"/>
      <c r="K39" s="613"/>
      <c r="L39" s="613"/>
    </row>
    <row r="40" customFormat="false" ht="18" hidden="false" customHeight="true" outlineLevel="0" collapsed="false">
      <c r="A40" s="638" t="s">
        <v>205</v>
      </c>
      <c r="B40" s="638"/>
      <c r="C40" s="638"/>
      <c r="D40" s="638"/>
      <c r="E40" s="496" t="s">
        <v>206</v>
      </c>
      <c r="F40" s="496"/>
      <c r="G40" s="639"/>
      <c r="H40" s="639"/>
      <c r="I40" s="639"/>
      <c r="J40" s="639"/>
      <c r="K40" s="639"/>
      <c r="L40" s="639"/>
    </row>
    <row r="41" customFormat="false" ht="18" hidden="false" customHeight="true" outlineLevel="0" collapsed="false">
      <c r="A41" s="785" t="s">
        <v>416</v>
      </c>
      <c r="B41" s="785"/>
      <c r="C41" s="785"/>
      <c r="D41" s="785"/>
      <c r="E41" s="642" t="n">
        <f aca="false">Dados!K8</f>
        <v>0.03</v>
      </c>
      <c r="F41" s="643"/>
      <c r="G41" s="767" t="n">
        <f aca="false">ROUND((G38*$E$41),2)</f>
        <v>207.16</v>
      </c>
      <c r="H41" s="743" t="n">
        <f aca="false">ROUND((H38*$E$41),2)</f>
        <v>0</v>
      </c>
      <c r="I41" s="743" t="n">
        <f aca="false">ROUND((I38*$E$41),2)</f>
        <v>0</v>
      </c>
      <c r="J41" s="743" t="n">
        <f aca="false">ROUND((J38*$E$41),2)</f>
        <v>0</v>
      </c>
      <c r="K41" s="743" t="n">
        <f aca="false">ROUND((K38*$E$41),2)</f>
        <v>0</v>
      </c>
      <c r="L41" s="745" t="n">
        <f aca="false">ROUND((L38*$E$41),2)</f>
        <v>252.67</v>
      </c>
    </row>
    <row r="42" customFormat="false" ht="18" hidden="false" customHeight="true" outlineLevel="0" collapsed="false">
      <c r="A42" s="645" t="s">
        <v>417</v>
      </c>
      <c r="B42" s="645"/>
      <c r="C42" s="645"/>
      <c r="D42" s="645"/>
      <c r="E42" s="646"/>
      <c r="F42" s="647"/>
      <c r="G42" s="751" t="n">
        <f aca="false">G38+G41</f>
        <v>7112.62</v>
      </c>
      <c r="H42" s="751" t="n">
        <f aca="false">H38+H41</f>
        <v>0</v>
      </c>
      <c r="I42" s="751" t="n">
        <f aca="false">I38+I41</f>
        <v>0</v>
      </c>
      <c r="J42" s="751" t="n">
        <f aca="false">J38+J41</f>
        <v>0</v>
      </c>
      <c r="K42" s="751" t="n">
        <f aca="false">K38+K41</f>
        <v>0</v>
      </c>
      <c r="L42" s="753" t="n">
        <f aca="false">L38+L41</f>
        <v>8675.03858305455</v>
      </c>
    </row>
    <row r="43" customFormat="false" ht="18" hidden="false" customHeight="true" outlineLevel="0" collapsed="false">
      <c r="A43" s="274" t="s">
        <v>108</v>
      </c>
      <c r="B43" s="274"/>
      <c r="C43" s="274"/>
      <c r="D43" s="274"/>
      <c r="E43" s="646" t="n">
        <f aca="false">Dados!K9</f>
        <v>0.0679</v>
      </c>
      <c r="F43" s="647"/>
      <c r="G43" s="751" t="n">
        <f aca="false">ROUND((G42*$E$43),2)</f>
        <v>482.95</v>
      </c>
      <c r="H43" s="751" t="n">
        <f aca="false">ROUND((H42*$E$43),2)</f>
        <v>0</v>
      </c>
      <c r="I43" s="751" t="n">
        <f aca="false">ROUND((I42*$E$43),2)</f>
        <v>0</v>
      </c>
      <c r="J43" s="751" t="n">
        <f aca="false">ROUND((J42*$E$43),2)</f>
        <v>0</v>
      </c>
      <c r="K43" s="751" t="n">
        <f aca="false">ROUND((K42*$E$43),2)</f>
        <v>0</v>
      </c>
      <c r="L43" s="753" t="n">
        <f aca="false">ROUND((L42*$E$43),2)</f>
        <v>589.04</v>
      </c>
    </row>
    <row r="44" customFormat="false" ht="24" hidden="false" customHeight="true" outlineLevel="0" collapsed="false">
      <c r="A44" s="648" t="s">
        <v>418</v>
      </c>
      <c r="B44" s="648"/>
      <c r="C44" s="648"/>
      <c r="D44" s="648"/>
      <c r="E44" s="649" t="n">
        <f aca="false">SUM(E41:E43)</f>
        <v>0.0979</v>
      </c>
      <c r="F44" s="650"/>
      <c r="G44" s="523" t="n">
        <f aca="false">G41+G43</f>
        <v>690.11</v>
      </c>
      <c r="H44" s="523" t="n">
        <f aca="false">H41+H43</f>
        <v>0</v>
      </c>
      <c r="I44" s="523" t="n">
        <f aca="false">I41+I43</f>
        <v>0</v>
      </c>
      <c r="J44" s="523" t="n">
        <f aca="false">J41+J43</f>
        <v>0</v>
      </c>
      <c r="K44" s="523" t="n">
        <f aca="false">K41+K43</f>
        <v>0</v>
      </c>
      <c r="L44" s="754" t="n">
        <f aca="false">L41+L43</f>
        <v>841.71</v>
      </c>
    </row>
    <row r="45" customFormat="false" ht="25.5" hidden="false" customHeight="true" outlineLevel="0" collapsed="false">
      <c r="A45" s="651" t="s">
        <v>419</v>
      </c>
      <c r="B45" s="651"/>
      <c r="C45" s="651"/>
      <c r="D45" s="651"/>
      <c r="E45" s="651"/>
      <c r="F45" s="651"/>
      <c r="G45" s="757" t="n">
        <f aca="false">G23+G37+G44</f>
        <v>7595.57</v>
      </c>
      <c r="H45" s="757" t="n">
        <f aca="false">H23+H37+H44</f>
        <v>0</v>
      </c>
      <c r="I45" s="757" t="n">
        <f aca="false">I23+I37+I44</f>
        <v>0</v>
      </c>
      <c r="J45" s="757" t="n">
        <f aca="false">J23+J37+J44</f>
        <v>0</v>
      </c>
      <c r="K45" s="757" t="n">
        <f aca="false">K23+K37+K44</f>
        <v>0</v>
      </c>
      <c r="L45" s="758" t="n">
        <f aca="false">L23+L37+L44</f>
        <v>9264.07858305455</v>
      </c>
    </row>
    <row r="46" customFormat="false" ht="18" hidden="false" customHeight="true" outlineLevel="0" collapsed="false">
      <c r="A46" s="652" t="s">
        <v>420</v>
      </c>
      <c r="B46" s="652"/>
      <c r="C46" s="652"/>
      <c r="D46" s="652"/>
      <c r="E46" s="652"/>
      <c r="F46" s="652"/>
      <c r="G46" s="652"/>
      <c r="H46" s="652"/>
      <c r="I46" s="652"/>
      <c r="J46" s="652"/>
      <c r="K46" s="652"/>
      <c r="L46" s="652"/>
    </row>
    <row r="47" customFormat="false" ht="18" hidden="false" customHeight="true" outlineLevel="0" collapsed="false">
      <c r="A47" s="653" t="s">
        <v>205</v>
      </c>
      <c r="B47" s="653"/>
      <c r="C47" s="653"/>
      <c r="D47" s="653"/>
      <c r="E47" s="438" t="s">
        <v>206</v>
      </c>
      <c r="F47" s="438"/>
      <c r="G47" s="654"/>
      <c r="H47" s="654"/>
      <c r="I47" s="654"/>
      <c r="J47" s="654"/>
      <c r="K47" s="654"/>
      <c r="L47" s="654"/>
    </row>
    <row r="48" customFormat="false" ht="18" hidden="false" customHeight="true" outlineLevel="0" collapsed="false">
      <c r="A48" s="617" t="s">
        <v>111</v>
      </c>
      <c r="B48" s="617"/>
      <c r="C48" s="617"/>
      <c r="D48" s="617"/>
      <c r="E48" s="646" t="n">
        <f aca="false">Dados!K10</f>
        <v>0.076</v>
      </c>
      <c r="F48" s="647"/>
      <c r="G48" s="767" t="n">
        <f aca="false">ROUND((G52*$E$48),2)</f>
        <v>665.43</v>
      </c>
      <c r="H48" s="743" t="n">
        <f aca="false">ROUND((H52*$E$48),2)</f>
        <v>0</v>
      </c>
      <c r="I48" s="743" t="n">
        <f aca="false">ROUND((I52*$E$48),2)</f>
        <v>0</v>
      </c>
      <c r="J48" s="743" t="n">
        <f aca="false">ROUND((J52*$E$48),2)</f>
        <v>0</v>
      </c>
      <c r="K48" s="743" t="n">
        <f aca="false">ROUND((K52*$E$48),2)</f>
        <v>0</v>
      </c>
      <c r="L48" s="745" t="n">
        <f aca="false">ROUND((L52*$E$48),2)</f>
        <v>811.61</v>
      </c>
    </row>
    <row r="49" customFormat="false" ht="18" hidden="false" customHeight="true" outlineLevel="0" collapsed="false">
      <c r="A49" s="274" t="s">
        <v>421</v>
      </c>
      <c r="B49" s="274"/>
      <c r="C49" s="274"/>
      <c r="D49" s="274"/>
      <c r="E49" s="646" t="n">
        <f aca="false">Dados!K11</f>
        <v>0.0165</v>
      </c>
      <c r="F49" s="647"/>
      <c r="G49" s="751" t="n">
        <f aca="false">ROUND((G52*$E$49),2)</f>
        <v>144.47</v>
      </c>
      <c r="H49" s="751" t="n">
        <f aca="false">ROUND((H52*$E$49),2)</f>
        <v>0</v>
      </c>
      <c r="I49" s="751" t="n">
        <f aca="false">ROUND((I52*$E$49),2)</f>
        <v>0</v>
      </c>
      <c r="J49" s="751" t="n">
        <f aca="false">ROUND((J52*$E$49),2)</f>
        <v>0</v>
      </c>
      <c r="K49" s="751" t="n">
        <f aca="false">ROUND((K52*$E$49),2)</f>
        <v>0</v>
      </c>
      <c r="L49" s="753" t="n">
        <f aca="false">ROUND((L52*$E$49),2)</f>
        <v>176.2</v>
      </c>
    </row>
    <row r="50" customFormat="false" ht="18" hidden="false" customHeight="true" outlineLevel="0" collapsed="false">
      <c r="A50" s="274" t="s">
        <v>134</v>
      </c>
      <c r="B50" s="274"/>
      <c r="C50" s="274"/>
      <c r="D50" s="274"/>
      <c r="E50" s="646" t="n">
        <f aca="false">Dados!D29</f>
        <v>0.04</v>
      </c>
      <c r="F50" s="647"/>
      <c r="G50" s="751" t="n">
        <f aca="false">ROUND((G52*$E$50),2)</f>
        <v>350.23</v>
      </c>
      <c r="H50" s="751" t="n">
        <f aca="false">ROUND((H52*$E$50),2)</f>
        <v>0</v>
      </c>
      <c r="I50" s="751" t="n">
        <f aca="false">ROUND((I52*$E$50),2)</f>
        <v>0</v>
      </c>
      <c r="J50" s="751" t="n">
        <f aca="false">ROUND((J52*$E$50),2)</f>
        <v>0</v>
      </c>
      <c r="K50" s="751" t="n">
        <f aca="false">ROUND((K52*$E$50),2)</f>
        <v>0</v>
      </c>
      <c r="L50" s="753" t="n">
        <f aca="false">ROUND((L52*$E$50),2)</f>
        <v>427.16</v>
      </c>
    </row>
    <row r="51" customFormat="false" ht="18.75" hidden="false" customHeight="true" outlineLevel="0" collapsed="false">
      <c r="A51" s="655" t="s">
        <v>422</v>
      </c>
      <c r="B51" s="655"/>
      <c r="C51" s="655"/>
      <c r="D51" s="655"/>
      <c r="E51" s="656" t="n">
        <f aca="false">SUM(E48:E50)</f>
        <v>0.1325</v>
      </c>
      <c r="F51" s="657"/>
      <c r="G51" s="768" t="n">
        <f aca="false">SUM(G48:G50)</f>
        <v>1160.13</v>
      </c>
      <c r="H51" s="768" t="n">
        <f aca="false">SUM(H48:H50)</f>
        <v>0</v>
      </c>
      <c r="I51" s="768" t="n">
        <f aca="false">SUM(I48:I50)</f>
        <v>0</v>
      </c>
      <c r="J51" s="768" t="n">
        <f aca="false">SUM(J48:J50)</f>
        <v>0</v>
      </c>
      <c r="K51" s="768" t="n">
        <f aca="false">SUM(K48:K50)</f>
        <v>0</v>
      </c>
      <c r="L51" s="769" t="n">
        <f aca="false">SUM(L48:L50)</f>
        <v>1414.97</v>
      </c>
    </row>
    <row r="52" customFormat="false" ht="22.5" hidden="false" customHeight="true" outlineLevel="0" collapsed="false">
      <c r="A52" s="659" t="str">
        <f aca="false">A53</f>
        <v>VALOR MENSAL DA CATEGORIA</v>
      </c>
      <c r="B52" s="659"/>
      <c r="C52" s="659"/>
      <c r="D52" s="659"/>
      <c r="E52" s="659"/>
      <c r="F52" s="659"/>
      <c r="G52" s="770" t="n">
        <f aca="false">ROUND(G45/(1-$E$51),2)</f>
        <v>8755.7</v>
      </c>
      <c r="H52" s="770" t="n">
        <f aca="false">ROUND(H45/(1-$E$51),2)</f>
        <v>0</v>
      </c>
      <c r="I52" s="770" t="n">
        <f aca="false">ROUND(I45/(1-$E$51),2)</f>
        <v>0</v>
      </c>
      <c r="J52" s="770" t="n">
        <f aca="false">ROUND(J45/(1-$E$51),2)</f>
        <v>0</v>
      </c>
      <c r="K52" s="770" t="n">
        <f aca="false">ROUND(K45/(1-$E$51),2)</f>
        <v>0</v>
      </c>
      <c r="L52" s="771" t="n">
        <f aca="false">ROUND(L45/(1-$E$51),2)</f>
        <v>10679.05</v>
      </c>
    </row>
    <row r="53" customFormat="false" ht="34.5" hidden="false" customHeight="true" outlineLevel="0" collapsed="false">
      <c r="A53" s="662" t="s">
        <v>377</v>
      </c>
      <c r="B53" s="662"/>
      <c r="C53" s="662"/>
      <c r="D53" s="662"/>
      <c r="E53" s="662"/>
      <c r="F53" s="662"/>
      <c r="G53" s="772" t="n">
        <f aca="false">G52</f>
        <v>8755.7</v>
      </c>
      <c r="H53" s="772" t="n">
        <f aca="false">H52</f>
        <v>0</v>
      </c>
      <c r="I53" s="772" t="n">
        <f aca="false">I52</f>
        <v>0</v>
      </c>
      <c r="J53" s="772" t="n">
        <f aca="false">J52</f>
        <v>0</v>
      </c>
      <c r="K53" s="772" t="n">
        <f aca="false">K52</f>
        <v>0</v>
      </c>
      <c r="L53" s="773" t="n">
        <f aca="false">L52</f>
        <v>10679.05</v>
      </c>
    </row>
    <row r="54" customFormat="false" ht="39.75" hidden="false" customHeight="true" outlineLevel="0" collapsed="false">
      <c r="A54" s="662" t="s">
        <v>423</v>
      </c>
      <c r="B54" s="662"/>
      <c r="C54" s="662"/>
      <c r="D54" s="662"/>
      <c r="E54" s="662"/>
      <c r="F54" s="662"/>
      <c r="G54" s="772" t="n">
        <f aca="false">G53*1</f>
        <v>8755.7</v>
      </c>
      <c r="H54" s="772" t="n">
        <f aca="false">H53*1</f>
        <v>0</v>
      </c>
      <c r="I54" s="772" t="n">
        <f aca="false">I53*2</f>
        <v>0</v>
      </c>
      <c r="J54" s="772" t="n">
        <f aca="false">J53*2</f>
        <v>0</v>
      </c>
      <c r="K54" s="772" t="n">
        <f aca="false">K53*2</f>
        <v>0</v>
      </c>
      <c r="L54" s="773" t="n">
        <f aca="false">L53*2</f>
        <v>21358.1</v>
      </c>
    </row>
    <row r="55" customFormat="false" ht="76.5" hidden="false" customHeight="true" outlineLevel="0" collapsed="false">
      <c r="A55" s="665"/>
      <c r="B55" s="665"/>
      <c r="C55" s="665"/>
      <c r="D55" s="665"/>
      <c r="E55" s="665"/>
      <c r="F55" s="665"/>
      <c r="G55" s="774"/>
      <c r="H55" s="774"/>
      <c r="I55" s="774"/>
      <c r="J55" s="774"/>
      <c r="K55" s="774"/>
      <c r="L55" s="774"/>
    </row>
    <row r="56" customFormat="false" ht="41.25" hidden="false" customHeight="true" outlineLevel="0" collapsed="false">
      <c r="A56" s="667" t="s">
        <v>424</v>
      </c>
      <c r="B56" s="667"/>
      <c r="C56" s="667"/>
      <c r="D56" s="667"/>
      <c r="E56" s="667"/>
      <c r="F56" s="667"/>
      <c r="G56" s="667"/>
      <c r="H56" s="667"/>
      <c r="I56" s="667"/>
      <c r="J56" s="667"/>
      <c r="K56" s="667"/>
      <c r="L56" s="667"/>
    </row>
    <row r="57" customFormat="false" ht="20.25" hidden="false" customHeight="true" outlineLevel="0" collapsed="false">
      <c r="A57" s="557" t="str">
        <f aca="false">BH!$A$57</f>
        <v>ANEXO X</v>
      </c>
      <c r="B57" s="557"/>
      <c r="C57" s="557"/>
      <c r="D57" s="557"/>
      <c r="E57" s="557"/>
      <c r="F57" s="557"/>
      <c r="G57" s="557"/>
      <c r="H57" s="557"/>
      <c r="I57" s="557"/>
      <c r="J57" s="557"/>
      <c r="K57" s="557"/>
      <c r="L57" s="557"/>
    </row>
    <row r="58" customFormat="false" ht="13.5" hidden="false" customHeight="true" outlineLevel="0" collapsed="false">
      <c r="A58" s="668"/>
      <c r="B58" s="669"/>
      <c r="C58" s="669"/>
      <c r="D58" s="669"/>
      <c r="E58" s="669"/>
      <c r="F58" s="669"/>
      <c r="G58" s="669"/>
      <c r="I58" s="669"/>
      <c r="J58" s="670" t="s">
        <v>102</v>
      </c>
      <c r="K58" s="669"/>
      <c r="L58" s="671"/>
    </row>
    <row r="59" customFormat="false" ht="69" hidden="false" customHeight="true" outlineLevel="0" collapsed="false">
      <c r="A59" s="672" t="s">
        <v>425</v>
      </c>
      <c r="B59" s="672"/>
      <c r="C59" s="672"/>
      <c r="D59" s="672"/>
      <c r="E59" s="672"/>
      <c r="F59" s="672"/>
      <c r="G59" s="673" t="str">
        <f aca="false">G10</f>
        <v>DIURNO 220H/M</v>
      </c>
      <c r="H59" s="673" t="str">
        <f aca="false">H10</f>
        <v>DIURNO 220H/M LÍDER</v>
      </c>
      <c r="I59" s="673" t="str">
        <f aca="false">I10</f>
        <v>DIURNO 12HX36H (COM INTERVALO)</v>
      </c>
      <c r="J59" s="673" t="str">
        <f aca="false">J10</f>
        <v>DIURNO 12HX36H INDENIZADO FINAIS SEMANA E FERIADOS)</v>
      </c>
      <c r="K59" s="673" t="str">
        <f aca="false">K10</f>
        <v>DIURNO 12HX36H (INDENIZADO)</v>
      </c>
      <c r="L59" s="674" t="str">
        <f aca="false">L10</f>
        <v>NOTURNO 12HX36H (INDENIZADO)</v>
      </c>
    </row>
    <row r="60" customFormat="false" ht="27.75" hidden="false" customHeight="true" outlineLevel="0" collapsed="false">
      <c r="A60" s="675" t="s">
        <v>426</v>
      </c>
      <c r="B60" s="676" t="s">
        <v>241</v>
      </c>
      <c r="C60" s="676"/>
      <c r="D60" s="676"/>
      <c r="E60" s="676"/>
      <c r="F60" s="677" t="s">
        <v>427</v>
      </c>
      <c r="G60" s="678" t="s">
        <v>102</v>
      </c>
      <c r="H60" s="678"/>
      <c r="I60" s="678"/>
      <c r="J60" s="678"/>
      <c r="K60" s="678"/>
      <c r="L60" s="678"/>
    </row>
    <row r="61" customFormat="false" ht="18" hidden="false" customHeight="true" outlineLevel="0" collapsed="false">
      <c r="A61" s="679" t="n">
        <v>1</v>
      </c>
      <c r="B61" s="680" t="s">
        <v>428</v>
      </c>
      <c r="C61" s="680"/>
      <c r="D61" s="680"/>
      <c r="E61" s="680"/>
      <c r="F61" s="680"/>
      <c r="G61" s="776" t="n">
        <f aca="false">G20</f>
        <v>3282.37</v>
      </c>
      <c r="H61" s="776" t="n">
        <f aca="false">H20</f>
        <v>0</v>
      </c>
      <c r="I61" s="776" t="n">
        <f aca="false">I20</f>
        <v>0</v>
      </c>
      <c r="J61" s="776" t="n">
        <f aca="false">J20</f>
        <v>0</v>
      </c>
      <c r="K61" s="776" t="n">
        <f aca="false">K20</f>
        <v>0</v>
      </c>
      <c r="L61" s="777" t="n">
        <f aca="false">L20</f>
        <v>4044.85858305455</v>
      </c>
    </row>
    <row r="62" customFormat="false" ht="18" hidden="false" customHeight="true" outlineLevel="0" collapsed="false">
      <c r="A62" s="683" t="s">
        <v>310</v>
      </c>
      <c r="B62" s="709" t="s">
        <v>242</v>
      </c>
      <c r="C62" s="709"/>
      <c r="D62" s="709"/>
      <c r="E62" s="709"/>
      <c r="F62" s="685" t="n">
        <f aca="false">Encargos!C40</f>
        <v>0.0909</v>
      </c>
      <c r="G62" s="477" t="n">
        <f aca="false">ROUND($F$62*G61,2)</f>
        <v>298.37</v>
      </c>
      <c r="H62" s="477" t="n">
        <f aca="false">ROUND($F$62*H61,2)</f>
        <v>0</v>
      </c>
      <c r="I62" s="477" t="n">
        <f aca="false">ROUND($F$62*I61,2)</f>
        <v>0</v>
      </c>
      <c r="J62" s="477" t="n">
        <f aca="false">ROUND($F$62*J61,2)</f>
        <v>0</v>
      </c>
      <c r="K62" s="477" t="n">
        <f aca="false">ROUND($F$62*K61,2)</f>
        <v>0</v>
      </c>
      <c r="L62" s="460" t="n">
        <f aca="false">ROUND($F$62*L61,2)</f>
        <v>367.68</v>
      </c>
    </row>
    <row r="63" customFormat="false" ht="28.5" hidden="false" customHeight="true" outlineLevel="0" collapsed="false">
      <c r="A63" s="683" t="s">
        <v>365</v>
      </c>
      <c r="B63" s="686" t="s">
        <v>247</v>
      </c>
      <c r="C63" s="686"/>
      <c r="D63" s="686"/>
      <c r="E63" s="686"/>
      <c r="F63" s="687" t="n">
        <f aca="false">Encargos!C19*F62</f>
        <v>0.0361782</v>
      </c>
      <c r="G63" s="477" t="n">
        <f aca="false">ROUND($F$63*G61,2)</f>
        <v>118.75</v>
      </c>
      <c r="H63" s="477" t="n">
        <f aca="false">ROUND($F$63*H61,2)</f>
        <v>0</v>
      </c>
      <c r="I63" s="477" t="n">
        <f aca="false">ROUND($F$63*I61,2)</f>
        <v>0</v>
      </c>
      <c r="J63" s="477" t="n">
        <f aca="false">ROUND($F$63*J61,2)</f>
        <v>0</v>
      </c>
      <c r="K63" s="477" t="n">
        <f aca="false">ROUND($F$63*K61,2)</f>
        <v>0</v>
      </c>
      <c r="L63" s="460" t="n">
        <f aca="false">ROUND($F$63*L61,2)</f>
        <v>146.34</v>
      </c>
    </row>
    <row r="64" customFormat="false" ht="24" hidden="false" customHeight="true" outlineLevel="0" collapsed="false">
      <c r="A64" s="688" t="s">
        <v>429</v>
      </c>
      <c r="B64" s="688"/>
      <c r="C64" s="688"/>
      <c r="D64" s="688"/>
      <c r="E64" s="688"/>
      <c r="F64" s="689" t="n">
        <f aca="false">SUM(F62:F63)</f>
        <v>0.1270782</v>
      </c>
      <c r="G64" s="778" t="n">
        <f aca="false">SUM(G62:G63)</f>
        <v>417.12</v>
      </c>
      <c r="H64" s="778" t="n">
        <f aca="false">SUM(H62:H63)</f>
        <v>0</v>
      </c>
      <c r="I64" s="778" t="n">
        <f aca="false">SUM(I62:I63)</f>
        <v>0</v>
      </c>
      <c r="J64" s="778" t="n">
        <f aca="false">SUM(J62:J63)</f>
        <v>0</v>
      </c>
      <c r="K64" s="778" t="n">
        <f aca="false">SUM(K62:K63)</f>
        <v>0</v>
      </c>
      <c r="L64" s="779" t="n">
        <f aca="false">SUM(L62:L63)</f>
        <v>514.02</v>
      </c>
    </row>
    <row r="65" customFormat="false" ht="18" hidden="false" customHeight="true" outlineLevel="0" collapsed="false">
      <c r="A65" s="692" t="s">
        <v>430</v>
      </c>
      <c r="B65" s="692"/>
      <c r="C65" s="692"/>
      <c r="D65" s="692"/>
      <c r="E65" s="692"/>
      <c r="F65" s="692"/>
      <c r="G65" s="780" t="n">
        <f aca="false">G64*12</f>
        <v>5005.44</v>
      </c>
      <c r="H65" s="780" t="n">
        <f aca="false">H64*12</f>
        <v>0</v>
      </c>
      <c r="I65" s="780" t="n">
        <f aca="false">I64*12</f>
        <v>0</v>
      </c>
      <c r="J65" s="780" t="n">
        <f aca="false">J64*12</f>
        <v>0</v>
      </c>
      <c r="K65" s="780" t="n">
        <f aca="false">K64*12</f>
        <v>0</v>
      </c>
      <c r="L65" s="781" t="n">
        <f aca="false">L64*12</f>
        <v>6168.24</v>
      </c>
    </row>
    <row r="66" customFormat="false" ht="18" hidden="false" customHeight="true" outlineLevel="0" collapsed="false">
      <c r="A66" s="695" t="n">
        <v>2</v>
      </c>
      <c r="B66" s="696" t="s">
        <v>431</v>
      </c>
      <c r="C66" s="696"/>
      <c r="D66" s="696"/>
      <c r="E66" s="696"/>
      <c r="F66" s="696"/>
      <c r="G66" s="697" t="s">
        <v>102</v>
      </c>
      <c r="H66" s="697"/>
      <c r="I66" s="697"/>
      <c r="J66" s="697"/>
      <c r="K66" s="697"/>
      <c r="L66" s="697"/>
    </row>
    <row r="67" customFormat="false" ht="18" hidden="false" customHeight="true" outlineLevel="0" collapsed="false">
      <c r="A67" s="683" t="s">
        <v>310</v>
      </c>
      <c r="B67" s="698" t="s">
        <v>126</v>
      </c>
      <c r="C67" s="698"/>
      <c r="D67" s="698"/>
      <c r="E67" s="698"/>
      <c r="F67" s="698"/>
      <c r="G67" s="751" t="n">
        <f aca="false">G32</f>
        <v>619.52</v>
      </c>
      <c r="H67" s="751" t="n">
        <f aca="false">H32</f>
        <v>0</v>
      </c>
      <c r="I67" s="751" t="n">
        <f aca="false">I32</f>
        <v>0</v>
      </c>
      <c r="J67" s="751" t="n">
        <f aca="false">J32</f>
        <v>0</v>
      </c>
      <c r="K67" s="751" t="n">
        <f aca="false">K32</f>
        <v>0</v>
      </c>
      <c r="L67" s="753" t="n">
        <f aca="false">L32</f>
        <v>428.31</v>
      </c>
    </row>
    <row r="68" customFormat="false" ht="18" hidden="false" customHeight="true" outlineLevel="0" collapsed="false">
      <c r="A68" s="683" t="s">
        <v>299</v>
      </c>
      <c r="B68" s="698" t="s">
        <v>128</v>
      </c>
      <c r="C68" s="698"/>
      <c r="D68" s="698"/>
      <c r="E68" s="698"/>
      <c r="F68" s="698"/>
      <c r="G68" s="751" t="n">
        <f aca="false">G33</f>
        <v>0</v>
      </c>
      <c r="H68" s="751" t="n">
        <f aca="false">H33</f>
        <v>0</v>
      </c>
      <c r="I68" s="751" t="n">
        <f aca="false">I33</f>
        <v>0</v>
      </c>
      <c r="J68" s="751" t="n">
        <f aca="false">J33</f>
        <v>0</v>
      </c>
      <c r="K68" s="751" t="n">
        <f aca="false">K33</f>
        <v>0</v>
      </c>
      <c r="L68" s="753" t="n">
        <f aca="false">L33</f>
        <v>0</v>
      </c>
    </row>
    <row r="69" customFormat="false" ht="18" hidden="false" customHeight="true" outlineLevel="0" collapsed="false">
      <c r="A69" s="683" t="s">
        <v>324</v>
      </c>
      <c r="B69" s="698" t="s">
        <v>432</v>
      </c>
      <c r="C69" s="698"/>
      <c r="D69" s="698"/>
      <c r="E69" s="698"/>
      <c r="F69" s="698"/>
      <c r="G69" s="751" t="n">
        <f aca="false">G22</f>
        <v>0</v>
      </c>
      <c r="H69" s="751" t="n">
        <f aca="false">H22</f>
        <v>0</v>
      </c>
      <c r="I69" s="751" t="n">
        <f aca="false">I22</f>
        <v>0</v>
      </c>
      <c r="J69" s="751" t="n">
        <f aca="false">J22</f>
        <v>0</v>
      </c>
      <c r="K69" s="751" t="n">
        <f aca="false">K22</f>
        <v>0</v>
      </c>
      <c r="L69" s="753" t="n">
        <f aca="false">L22</f>
        <v>363.09</v>
      </c>
    </row>
    <row r="70" customFormat="false" ht="18" hidden="false" customHeight="true" outlineLevel="0" collapsed="false">
      <c r="A70" s="699" t="s">
        <v>433</v>
      </c>
      <c r="B70" s="699"/>
      <c r="C70" s="699"/>
      <c r="D70" s="699"/>
      <c r="E70" s="699"/>
      <c r="F70" s="699"/>
      <c r="G70" s="782" t="n">
        <f aca="false">SUM(G67:G69)</f>
        <v>619.52</v>
      </c>
      <c r="H70" s="782" t="n">
        <f aca="false">SUM(H67:H69)</f>
        <v>0</v>
      </c>
      <c r="I70" s="782" t="n">
        <f aca="false">SUM(I67:I69)</f>
        <v>0</v>
      </c>
      <c r="J70" s="782" t="n">
        <f aca="false">SUM(J67:J69)</f>
        <v>0</v>
      </c>
      <c r="K70" s="782" t="n">
        <f aca="false">SUM(K67:K69)</f>
        <v>0</v>
      </c>
      <c r="L70" s="783" t="n">
        <f aca="false">SUM(L67:L69)</f>
        <v>791.4</v>
      </c>
    </row>
    <row r="71" customFormat="false" ht="27" hidden="false" customHeight="true" outlineLevel="0" collapsed="false">
      <c r="A71" s="702" t="n">
        <v>5</v>
      </c>
      <c r="B71" s="703" t="s">
        <v>434</v>
      </c>
      <c r="C71" s="703"/>
      <c r="D71" s="703"/>
      <c r="E71" s="703"/>
      <c r="F71" s="704" t="s">
        <v>427</v>
      </c>
      <c r="G71" s="705" t="s">
        <v>263</v>
      </c>
      <c r="H71" s="705"/>
      <c r="I71" s="705"/>
      <c r="J71" s="705"/>
      <c r="K71" s="705"/>
      <c r="L71" s="705"/>
    </row>
    <row r="72" customFormat="false" ht="25.5" hidden="false" customHeight="true" outlineLevel="0" collapsed="false">
      <c r="A72" s="683" t="s">
        <v>310</v>
      </c>
      <c r="B72" s="686" t="s">
        <v>435</v>
      </c>
      <c r="C72" s="686"/>
      <c r="D72" s="686"/>
      <c r="E72" s="686"/>
      <c r="F72" s="706" t="n">
        <f aca="false">E41</f>
        <v>0.03</v>
      </c>
      <c r="G72" s="707" t="n">
        <f aca="false">ROUND(($F$72*G85),2)</f>
        <v>168.75</v>
      </c>
      <c r="H72" s="707" t="n">
        <f aca="false">ROUND(($F$72*H85),2)</f>
        <v>0</v>
      </c>
      <c r="I72" s="707" t="n">
        <f aca="false">ROUND(($F$72*I85),2)</f>
        <v>0</v>
      </c>
      <c r="J72" s="707" t="n">
        <f aca="false">ROUND(($F$72*J85),2)</f>
        <v>0</v>
      </c>
      <c r="K72" s="707" t="n">
        <f aca="false">ROUND(($F$72*K85),2)</f>
        <v>0</v>
      </c>
      <c r="L72" s="708" t="n">
        <f aca="false">ROUND(($F$72*L85),2)</f>
        <v>208.79</v>
      </c>
    </row>
    <row r="73" customFormat="false" ht="18" hidden="false" customHeight="true" outlineLevel="0" collapsed="false">
      <c r="A73" s="683" t="s">
        <v>299</v>
      </c>
      <c r="B73" s="709" t="s">
        <v>108</v>
      </c>
      <c r="C73" s="709"/>
      <c r="D73" s="709"/>
      <c r="E73" s="709"/>
      <c r="F73" s="706" t="n">
        <f aca="false">E43</f>
        <v>0.0679</v>
      </c>
      <c r="G73" s="707" t="n">
        <f aca="false">ROUND($F$73*(G72+G85),2)</f>
        <v>393.39</v>
      </c>
      <c r="H73" s="707" t="n">
        <f aca="false">ROUND($F$73*(H72+H85),2)</f>
        <v>0</v>
      </c>
      <c r="I73" s="707" t="n">
        <f aca="false">ROUND($F$73*(I72+I85),2)</f>
        <v>0</v>
      </c>
      <c r="J73" s="707" t="n">
        <f aca="false">ROUND($F$73*(J72+J85),2)</f>
        <v>0</v>
      </c>
      <c r="K73" s="707" t="n">
        <f aca="false">ROUND($F$73*(K72+K85),2)</f>
        <v>0</v>
      </c>
      <c r="L73" s="708" t="n">
        <f aca="false">ROUND($F$73*(L72+L85),2)</f>
        <v>486.74</v>
      </c>
    </row>
    <row r="74" customFormat="false" ht="18" hidden="false" customHeight="true" outlineLevel="0" collapsed="false">
      <c r="A74" s="710" t="s">
        <v>324</v>
      </c>
      <c r="B74" s="711" t="s">
        <v>436</v>
      </c>
      <c r="C74" s="711"/>
      <c r="D74" s="711"/>
      <c r="E74" s="711"/>
      <c r="F74" s="712" t="n">
        <f aca="false">SUM(F75:F78)</f>
        <v>0.1325</v>
      </c>
      <c r="G74" s="713" t="n">
        <f aca="false">ROUND((((G85+G72+G73)/(1-$F$74))-(G85+G72+G73)),2)</f>
        <v>945</v>
      </c>
      <c r="H74" s="713" t="n">
        <f aca="false">ROUND((((H85+H72+H73)/(1-$F$74))-(H85+H72+H73)),2)</f>
        <v>0</v>
      </c>
      <c r="I74" s="713" t="n">
        <f aca="false">ROUND((((I85+I72+I73)/(1-$F$74))-(I85+I72+I73)),2)</f>
        <v>0</v>
      </c>
      <c r="J74" s="713" t="n">
        <f aca="false">ROUND((((J85+J72+J73)/(1-$F$74))-(J85+J72+J73)),2)</f>
        <v>0</v>
      </c>
      <c r="K74" s="713" t="n">
        <f aca="false">ROUND((((K85+K72+K73)/(1-$F$74))-(K85+K72+K73)),2)</f>
        <v>0</v>
      </c>
      <c r="L74" s="714" t="n">
        <f aca="false">ROUND((((L85+L72+L73)/(1-$F$74))-(L85+L72+L73)),2)</f>
        <v>1169.23</v>
      </c>
    </row>
    <row r="75" customFormat="false" ht="18" hidden="false" customHeight="true" outlineLevel="0" collapsed="false">
      <c r="A75" s="715" t="s">
        <v>437</v>
      </c>
      <c r="B75" s="709" t="s">
        <v>438</v>
      </c>
      <c r="C75" s="709"/>
      <c r="D75" s="709"/>
      <c r="E75" s="709"/>
      <c r="F75" s="706" t="n">
        <f aca="false">E48+E49</f>
        <v>0.0925</v>
      </c>
      <c r="G75" s="707" t="n">
        <f aca="false">ROUND(G87*$F$75,2)</f>
        <v>659.72</v>
      </c>
      <c r="H75" s="707" t="n">
        <f aca="false">ROUND(H87*$F$75,2)</f>
        <v>0</v>
      </c>
      <c r="I75" s="707" t="n">
        <f aca="false">ROUND(I87*$F$75,2)</f>
        <v>0</v>
      </c>
      <c r="J75" s="707" t="n">
        <f aca="false">ROUND(J87*$F$75,2)</f>
        <v>0</v>
      </c>
      <c r="K75" s="707" t="n">
        <f aca="false">ROUND(K87*$F$75,2)</f>
        <v>0</v>
      </c>
      <c r="L75" s="708" t="n">
        <f aca="false">ROUND(L87*$F$75,2)</f>
        <v>816.26</v>
      </c>
    </row>
    <row r="76" customFormat="false" ht="18" hidden="false" customHeight="true" outlineLevel="0" collapsed="false">
      <c r="A76" s="683" t="s">
        <v>439</v>
      </c>
      <c r="B76" s="716" t="s">
        <v>440</v>
      </c>
      <c r="C76" s="716"/>
      <c r="D76" s="716"/>
      <c r="E76" s="716"/>
      <c r="F76" s="717" t="n">
        <v>0</v>
      </c>
      <c r="G76" s="707" t="n">
        <f aca="false">ROUND(G87*$F$76,2)</f>
        <v>0</v>
      </c>
      <c r="H76" s="707" t="n">
        <f aca="false">ROUND(H87*$F$76,2)</f>
        <v>0</v>
      </c>
      <c r="I76" s="707" t="n">
        <f aca="false">ROUND(I87*$F$76,2)</f>
        <v>0</v>
      </c>
      <c r="J76" s="707" t="n">
        <f aca="false">ROUND(J87*$F$76,2)</f>
        <v>0</v>
      </c>
      <c r="K76" s="707" t="n">
        <f aca="false">ROUND(K87*$F$76,2)</f>
        <v>0</v>
      </c>
      <c r="L76" s="708" t="n">
        <f aca="false">ROUND(L87*$F$76,2)</f>
        <v>0</v>
      </c>
    </row>
    <row r="77" customFormat="false" ht="18" hidden="false" customHeight="true" outlineLevel="0" collapsed="false">
      <c r="A77" s="683" t="s">
        <v>441</v>
      </c>
      <c r="B77" s="709" t="s">
        <v>442</v>
      </c>
      <c r="C77" s="709"/>
      <c r="D77" s="709"/>
      <c r="E77" s="709"/>
      <c r="F77" s="712" t="n">
        <f aca="false">E50</f>
        <v>0.04</v>
      </c>
      <c r="G77" s="707" t="n">
        <f aca="false">ROUND(G87*$F$77,2)</f>
        <v>285.28</v>
      </c>
      <c r="H77" s="707" t="n">
        <f aca="false">ROUND(H87*$F$77,2)</f>
        <v>0</v>
      </c>
      <c r="I77" s="707" t="n">
        <f aca="false">ROUND(I87*$F$77,2)</f>
        <v>0</v>
      </c>
      <c r="J77" s="707" t="n">
        <f aca="false">ROUND(J87*$F$77,2)</f>
        <v>0</v>
      </c>
      <c r="K77" s="707" t="n">
        <f aca="false">ROUND(K87*$F$77,2)</f>
        <v>0</v>
      </c>
      <c r="L77" s="708" t="n">
        <f aca="false">ROUND(L87*$F$77,2)</f>
        <v>352.98</v>
      </c>
    </row>
    <row r="78" customFormat="false" ht="18" hidden="false" customHeight="true" outlineLevel="0" collapsed="false">
      <c r="A78" s="683" t="s">
        <v>443</v>
      </c>
      <c r="B78" s="716" t="s">
        <v>444</v>
      </c>
      <c r="C78" s="716"/>
      <c r="D78" s="716"/>
      <c r="E78" s="716"/>
      <c r="F78" s="717" t="n">
        <v>0</v>
      </c>
      <c r="G78" s="707" t="n">
        <f aca="false">ROUND(G87*$F$78,2)</f>
        <v>0</v>
      </c>
      <c r="H78" s="707" t="n">
        <f aca="false">ROUND(H87*$F$78,2)</f>
        <v>0</v>
      </c>
      <c r="I78" s="707" t="n">
        <f aca="false">ROUND(I87*$F$78,2)</f>
        <v>0</v>
      </c>
      <c r="J78" s="707" t="n">
        <f aca="false">ROUND(J87*$F$78,2)</f>
        <v>0</v>
      </c>
      <c r="K78" s="707" t="n">
        <f aca="false">ROUND(K87*$F$78,2)</f>
        <v>0</v>
      </c>
      <c r="L78" s="708" t="n">
        <f aca="false">ROUND(L87*$F$78,2)</f>
        <v>0</v>
      </c>
    </row>
    <row r="79" customFormat="false" ht="18" hidden="false" customHeight="true" outlineLevel="0" collapsed="false">
      <c r="A79" s="720" t="s">
        <v>445</v>
      </c>
      <c r="B79" s="721"/>
      <c r="C79" s="721"/>
      <c r="D79" s="721"/>
      <c r="E79" s="721"/>
      <c r="F79" s="722"/>
      <c r="G79" s="723" t="n">
        <f aca="false">ROUND(SUM(G72:G74),2)</f>
        <v>1507.14</v>
      </c>
      <c r="H79" s="723" t="n">
        <f aca="false">ROUND(SUM(H72:H74),2)</f>
        <v>0</v>
      </c>
      <c r="I79" s="723" t="n">
        <f aca="false">ROUND(SUM(I72:I74),2)</f>
        <v>0</v>
      </c>
      <c r="J79" s="723" t="n">
        <f aca="false">ROUND(SUM(J72:J74),2)</f>
        <v>0</v>
      </c>
      <c r="K79" s="723" t="n">
        <f aca="false">ROUND(SUM(K72:K74),2)</f>
        <v>0</v>
      </c>
      <c r="L79" s="724" t="n">
        <f aca="false">ROUND(SUM(L72:L74),2)</f>
        <v>1864.76</v>
      </c>
    </row>
    <row r="80" customFormat="false" ht="18" hidden="false" customHeight="true" outlineLevel="0" collapsed="false">
      <c r="A80" s="725" t="s">
        <v>446</v>
      </c>
      <c r="B80" s="725"/>
      <c r="C80" s="725"/>
      <c r="D80" s="725"/>
      <c r="E80" s="725"/>
      <c r="F80" s="725"/>
      <c r="G80" s="725"/>
      <c r="H80" s="725"/>
      <c r="I80" s="725"/>
      <c r="J80" s="725"/>
      <c r="K80" s="725"/>
      <c r="L80" s="725"/>
    </row>
    <row r="81" customFormat="false" ht="18" hidden="false" customHeight="true" outlineLevel="0" collapsed="false">
      <c r="A81" s="726" t="s">
        <v>447</v>
      </c>
      <c r="B81" s="726"/>
      <c r="C81" s="726"/>
      <c r="D81" s="726"/>
      <c r="E81" s="726"/>
      <c r="F81" s="726"/>
      <c r="G81" s="726"/>
      <c r="H81" s="726"/>
      <c r="I81" s="726"/>
      <c r="J81" s="726"/>
      <c r="K81" s="726"/>
      <c r="L81" s="726"/>
    </row>
    <row r="82" customFormat="false" ht="18" hidden="false" customHeight="true" outlineLevel="0" collapsed="false">
      <c r="A82" s="727" t="s">
        <v>448</v>
      </c>
      <c r="B82" s="727"/>
      <c r="C82" s="727"/>
      <c r="D82" s="727"/>
      <c r="E82" s="727"/>
      <c r="F82" s="727"/>
      <c r="G82" s="728" t="s">
        <v>263</v>
      </c>
      <c r="H82" s="728"/>
      <c r="I82" s="728"/>
      <c r="J82" s="728"/>
      <c r="K82" s="728"/>
      <c r="L82" s="728"/>
    </row>
    <row r="83" customFormat="false" ht="18" hidden="false" customHeight="true" outlineLevel="0" collapsed="false">
      <c r="A83" s="683" t="s">
        <v>310</v>
      </c>
      <c r="B83" s="698" t="s">
        <v>449</v>
      </c>
      <c r="C83" s="698"/>
      <c r="D83" s="698"/>
      <c r="E83" s="698"/>
      <c r="F83" s="698"/>
      <c r="G83" s="729" t="n">
        <f aca="false">G65</f>
        <v>5005.44</v>
      </c>
      <c r="H83" s="729" t="n">
        <f aca="false">H65</f>
        <v>0</v>
      </c>
      <c r="I83" s="729" t="n">
        <f aca="false">I65</f>
        <v>0</v>
      </c>
      <c r="J83" s="729" t="n">
        <f aca="false">J65</f>
        <v>0</v>
      </c>
      <c r="K83" s="729" t="n">
        <f aca="false">K65</f>
        <v>0</v>
      </c>
      <c r="L83" s="730" t="n">
        <f aca="false">L65</f>
        <v>6168.24</v>
      </c>
    </row>
    <row r="84" customFormat="false" ht="18" hidden="false" customHeight="true" outlineLevel="0" collapsed="false">
      <c r="A84" s="683" t="s">
        <v>299</v>
      </c>
      <c r="B84" s="698" t="s">
        <v>431</v>
      </c>
      <c r="C84" s="698"/>
      <c r="D84" s="698"/>
      <c r="E84" s="698"/>
      <c r="F84" s="698"/>
      <c r="G84" s="729" t="n">
        <f aca="false">G70</f>
        <v>619.52</v>
      </c>
      <c r="H84" s="729" t="n">
        <f aca="false">H70</f>
        <v>0</v>
      </c>
      <c r="I84" s="729" t="n">
        <f aca="false">I70</f>
        <v>0</v>
      </c>
      <c r="J84" s="729" t="n">
        <f aca="false">J70</f>
        <v>0</v>
      </c>
      <c r="K84" s="729" t="n">
        <f aca="false">K70</f>
        <v>0</v>
      </c>
      <c r="L84" s="730" t="n">
        <f aca="false">L70</f>
        <v>791.4</v>
      </c>
    </row>
    <row r="85" customFormat="false" ht="18" hidden="false" customHeight="true" outlineLevel="0" collapsed="false">
      <c r="A85" s="731" t="s">
        <v>450</v>
      </c>
      <c r="B85" s="731"/>
      <c r="C85" s="731"/>
      <c r="D85" s="731"/>
      <c r="E85" s="731"/>
      <c r="F85" s="731"/>
      <c r="G85" s="732" t="n">
        <f aca="false">SUM(G83:G84)</f>
        <v>5624.96</v>
      </c>
      <c r="H85" s="732" t="n">
        <f aca="false">SUM(H83:H84)</f>
        <v>0</v>
      </c>
      <c r="I85" s="732" t="n">
        <f aca="false">SUM(I83:I84)</f>
        <v>0</v>
      </c>
      <c r="J85" s="732" t="n">
        <f aca="false">SUM(J83:J84)</f>
        <v>0</v>
      </c>
      <c r="K85" s="732" t="n">
        <f aca="false">SUM(K83:K84)</f>
        <v>0</v>
      </c>
      <c r="L85" s="733" t="n">
        <f aca="false">SUM(L83:L84)</f>
        <v>6959.64</v>
      </c>
    </row>
    <row r="86" customFormat="false" ht="18" hidden="false" customHeight="true" outlineLevel="0" collapsed="false">
      <c r="A86" s="734" t="s">
        <v>313</v>
      </c>
      <c r="B86" s="735" t="s">
        <v>451</v>
      </c>
      <c r="C86" s="735"/>
      <c r="D86" s="735"/>
      <c r="E86" s="735"/>
      <c r="F86" s="735"/>
      <c r="G86" s="736" t="n">
        <f aca="false">G79</f>
        <v>1507.14</v>
      </c>
      <c r="H86" s="736" t="n">
        <f aca="false">H79</f>
        <v>0</v>
      </c>
      <c r="I86" s="736" t="n">
        <f aca="false">I79</f>
        <v>0</v>
      </c>
      <c r="J86" s="736" t="n">
        <f aca="false">J79</f>
        <v>0</v>
      </c>
      <c r="K86" s="736" t="n">
        <f aca="false">K79</f>
        <v>0</v>
      </c>
      <c r="L86" s="737" t="n">
        <f aca="false">L79</f>
        <v>1864.76</v>
      </c>
    </row>
    <row r="87" customFormat="false" ht="43.5" hidden="false" customHeight="true" outlineLevel="0" collapsed="false">
      <c r="A87" s="738" t="s">
        <v>452</v>
      </c>
      <c r="B87" s="738"/>
      <c r="C87" s="738"/>
      <c r="D87" s="738"/>
      <c r="E87" s="738"/>
      <c r="F87" s="738"/>
      <c r="G87" s="739" t="n">
        <f aca="false">SUM(G85:G86)</f>
        <v>7132.1</v>
      </c>
      <c r="H87" s="739" t="n">
        <f aca="false">SUM(H85:H86)</f>
        <v>0</v>
      </c>
      <c r="I87" s="739" t="n">
        <f aca="false">SUM(I85:I86)</f>
        <v>0</v>
      </c>
      <c r="J87" s="739" t="n">
        <f aca="false">SUM(J85:J86)</f>
        <v>0</v>
      </c>
      <c r="K87" s="739" t="n">
        <f aca="false">SUM(K85:K86)</f>
        <v>0</v>
      </c>
      <c r="L87" s="740" t="n">
        <f aca="false">SUM(L85:L86)</f>
        <v>8824.4</v>
      </c>
    </row>
  </sheetData>
  <sheetProtection sheet="true" password="d3be" objects="true" scenarios="true"/>
  <mergeCells count="98">
    <mergeCell ref="A3:L3"/>
    <mergeCell ref="A4:L4"/>
    <mergeCell ref="A5:L5"/>
    <mergeCell ref="A6:F6"/>
    <mergeCell ref="G6:L6"/>
    <mergeCell ref="A7:H7"/>
    <mergeCell ref="I7:L7"/>
    <mergeCell ref="A8:L8"/>
    <mergeCell ref="A9:A10"/>
    <mergeCell ref="B9:B10"/>
    <mergeCell ref="C9:D10"/>
    <mergeCell ref="E9:E10"/>
    <mergeCell ref="F9:F10"/>
    <mergeCell ref="G9:L9"/>
    <mergeCell ref="A11:L11"/>
    <mergeCell ref="A12:A22"/>
    <mergeCell ref="B12:B22"/>
    <mergeCell ref="C12:D12"/>
    <mergeCell ref="C13:E13"/>
    <mergeCell ref="C14:F14"/>
    <mergeCell ref="C15:E15"/>
    <mergeCell ref="C16:D16"/>
    <mergeCell ref="C17:D17"/>
    <mergeCell ref="C19:E19"/>
    <mergeCell ref="C20:F20"/>
    <mergeCell ref="C21:E21"/>
    <mergeCell ref="A23:F23"/>
    <mergeCell ref="A24:L24"/>
    <mergeCell ref="A25:B25"/>
    <mergeCell ref="C25:D25"/>
    <mergeCell ref="F25:L25"/>
    <mergeCell ref="A26:C26"/>
    <mergeCell ref="A27:C27"/>
    <mergeCell ref="A28:C28"/>
    <mergeCell ref="A29:C29"/>
    <mergeCell ref="A30:C30"/>
    <mergeCell ref="A31:C31"/>
    <mergeCell ref="A32:B32"/>
    <mergeCell ref="A33:B33"/>
    <mergeCell ref="A34:D34"/>
    <mergeCell ref="A35:D35"/>
    <mergeCell ref="A36:D36"/>
    <mergeCell ref="A37:F37"/>
    <mergeCell ref="A38:F38"/>
    <mergeCell ref="A39:L39"/>
    <mergeCell ref="A40:D40"/>
    <mergeCell ref="E40:F40"/>
    <mergeCell ref="G40:L40"/>
    <mergeCell ref="A41:D41"/>
    <mergeCell ref="A42:D42"/>
    <mergeCell ref="A43:D43"/>
    <mergeCell ref="A44:D44"/>
    <mergeCell ref="A45:F45"/>
    <mergeCell ref="A46:L46"/>
    <mergeCell ref="A47:D47"/>
    <mergeCell ref="E47:F47"/>
    <mergeCell ref="G47:L47"/>
    <mergeCell ref="A48:D48"/>
    <mergeCell ref="A49:D49"/>
    <mergeCell ref="A50:D50"/>
    <mergeCell ref="A51:D51"/>
    <mergeCell ref="A52:F52"/>
    <mergeCell ref="A53:F53"/>
    <mergeCell ref="A54:F54"/>
    <mergeCell ref="A56:L56"/>
    <mergeCell ref="A57:L57"/>
    <mergeCell ref="A59:F59"/>
    <mergeCell ref="B60:E60"/>
    <mergeCell ref="G60:L60"/>
    <mergeCell ref="B61:F61"/>
    <mergeCell ref="B62:E62"/>
    <mergeCell ref="B63:E63"/>
    <mergeCell ref="A64:E64"/>
    <mergeCell ref="A65:F65"/>
    <mergeCell ref="B66:F66"/>
    <mergeCell ref="G66:L66"/>
    <mergeCell ref="B67:F67"/>
    <mergeCell ref="B68:F68"/>
    <mergeCell ref="B69:F69"/>
    <mergeCell ref="A70:F70"/>
    <mergeCell ref="B71:E71"/>
    <mergeCell ref="G71:L71"/>
    <mergeCell ref="B72:E72"/>
    <mergeCell ref="B73:E73"/>
    <mergeCell ref="B74:E74"/>
    <mergeCell ref="B75:E75"/>
    <mergeCell ref="B76:E76"/>
    <mergeCell ref="B77:E77"/>
    <mergeCell ref="B78:E78"/>
    <mergeCell ref="A80:L80"/>
    <mergeCell ref="A81:L81"/>
    <mergeCell ref="A82:F82"/>
    <mergeCell ref="G82:L82"/>
    <mergeCell ref="B83:F83"/>
    <mergeCell ref="B84:F84"/>
    <mergeCell ref="A85:F85"/>
    <mergeCell ref="B86:F86"/>
    <mergeCell ref="A87:F87"/>
  </mergeCells>
  <printOptions headings="false" gridLines="false" gridLinesSet="true" horizontalCentered="true" verticalCentered="false"/>
  <pageMargins left="0.39375" right="0" top="0.7875" bottom="0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5" man="true" max="16383" min="0"/>
  </rowBreak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87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G6" activeCellId="0" sqref="G6"/>
    </sheetView>
  </sheetViews>
  <sheetFormatPr defaultColWidth="8.83203125" defaultRowHeight="12.75" zeroHeight="false" outlineLevelRow="0" outlineLevelCol="0"/>
  <cols>
    <col collapsed="false" customWidth="true" hidden="false" outlineLevel="0" max="1" min="1" style="281" width="10.16"/>
    <col collapsed="false" customWidth="true" hidden="false" outlineLevel="0" max="2" min="2" style="281" width="7.33"/>
    <col collapsed="false" customWidth="true" hidden="false" outlineLevel="0" max="3" min="3" style="281" width="14.16"/>
    <col collapsed="false" customWidth="true" hidden="false" outlineLevel="0" max="4" min="4" style="281" width="10.33"/>
    <col collapsed="false" customWidth="true" hidden="false" outlineLevel="0" max="5" min="5" style="281" width="10.16"/>
    <col collapsed="false" customWidth="true" hidden="false" outlineLevel="0" max="6" min="6" style="281" width="11.16"/>
    <col collapsed="false" customWidth="true" hidden="false" outlineLevel="0" max="7" min="7" style="547" width="13.66"/>
    <col collapsed="false" customWidth="true" hidden="false" outlineLevel="0" max="10" min="8" style="281" width="13.66"/>
    <col collapsed="false" customWidth="true" hidden="false" outlineLevel="0" max="12" min="11" style="281" width="14.83"/>
    <col collapsed="false" customWidth="true" hidden="false" outlineLevel="0" max="1025" min="13" style="281" width="9.16"/>
  </cols>
  <sheetData>
    <row r="1" customFormat="false" ht="12.75" hidden="false" customHeight="false" outlineLevel="0" collapsed="false">
      <c r="A1" s="548"/>
      <c r="B1" s="221" t="s">
        <v>0</v>
      </c>
      <c r="C1" s="221"/>
      <c r="D1" s="221"/>
      <c r="E1" s="221"/>
      <c r="F1" s="549"/>
      <c r="G1" s="550"/>
      <c r="H1" s="551"/>
      <c r="I1" s="551"/>
      <c r="J1" s="551"/>
      <c r="K1" s="551"/>
      <c r="L1" s="552"/>
    </row>
    <row r="2" customFormat="false" ht="12.75" hidden="false" customHeight="true" outlineLevel="0" collapsed="false">
      <c r="A2" s="262"/>
      <c r="B2" s="93" t="s">
        <v>42</v>
      </c>
      <c r="C2" s="93"/>
      <c r="D2" s="93"/>
      <c r="E2" s="93"/>
      <c r="F2" s="553"/>
      <c r="G2" s="554"/>
      <c r="L2" s="555"/>
    </row>
    <row r="3" customFormat="false" ht="48.75" hidden="false" customHeight="true" outlineLevel="0" collapsed="false">
      <c r="A3" s="556" t="s">
        <v>453</v>
      </c>
      <c r="B3" s="556"/>
      <c r="C3" s="556"/>
      <c r="D3" s="556"/>
      <c r="E3" s="556"/>
      <c r="F3" s="556"/>
      <c r="G3" s="556"/>
      <c r="H3" s="556"/>
      <c r="I3" s="556"/>
      <c r="J3" s="556"/>
      <c r="K3" s="556"/>
      <c r="L3" s="556"/>
    </row>
    <row r="4" customFormat="false" ht="20.25" hidden="false" customHeight="true" outlineLevel="0" collapsed="false">
      <c r="A4" s="557" t="str">
        <f aca="false">BH!$A$4</f>
        <v>ANEXO X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</row>
    <row r="5" customFormat="false" ht="18.75" hidden="false" customHeight="true" outlineLevel="0" collapsed="false">
      <c r="A5" s="558" t="s">
        <v>389</v>
      </c>
      <c r="B5" s="558"/>
      <c r="C5" s="558"/>
      <c r="D5" s="558"/>
      <c r="E5" s="558"/>
      <c r="F5" s="558"/>
      <c r="G5" s="558"/>
      <c r="H5" s="558"/>
      <c r="I5" s="558"/>
      <c r="J5" s="558"/>
      <c r="K5" s="558"/>
      <c r="L5" s="558"/>
    </row>
    <row r="6" customFormat="false" ht="12.75" hidden="false" customHeight="false" outlineLevel="0" collapsed="false">
      <c r="A6" s="559" t="s">
        <v>390</v>
      </c>
      <c r="B6" s="559"/>
      <c r="C6" s="559"/>
      <c r="D6" s="559"/>
      <c r="E6" s="559"/>
      <c r="F6" s="559"/>
      <c r="G6" s="560" t="str">
        <f aca="false">Dados!A7</f>
        <v>CCT 2026 – MG000731/2026 (BH e outras) e MG000730/2026 (Juiz de Fora) – Data base da categoria 01 de janeiro</v>
      </c>
      <c r="H6" s="560"/>
      <c r="I6" s="560"/>
      <c r="J6" s="560"/>
      <c r="K6" s="560"/>
      <c r="L6" s="560"/>
    </row>
    <row r="7" customFormat="false" ht="23.25" hidden="false" customHeight="true" outlineLevel="0" collapsed="false">
      <c r="A7" s="268" t="s">
        <v>462</v>
      </c>
      <c r="B7" s="268"/>
      <c r="C7" s="268"/>
      <c r="D7" s="268"/>
      <c r="E7" s="268"/>
      <c r="F7" s="268"/>
      <c r="G7" s="268"/>
      <c r="H7" s="268"/>
      <c r="I7" s="561" t="s">
        <v>102</v>
      </c>
      <c r="J7" s="561"/>
      <c r="K7" s="561"/>
      <c r="L7" s="561"/>
    </row>
    <row r="8" customFormat="false" ht="16.5" hidden="false" customHeight="true" outlineLevel="0" collapsed="false">
      <c r="A8" s="562" t="s">
        <v>392</v>
      </c>
      <c r="B8" s="562"/>
      <c r="C8" s="562"/>
      <c r="D8" s="562"/>
      <c r="E8" s="562"/>
      <c r="F8" s="562"/>
      <c r="G8" s="562"/>
      <c r="H8" s="562"/>
      <c r="I8" s="562"/>
      <c r="J8" s="562"/>
      <c r="K8" s="562"/>
      <c r="L8" s="562"/>
    </row>
    <row r="9" customFormat="false" ht="12.75" hidden="false" customHeight="true" outlineLevel="0" collapsed="false">
      <c r="A9" s="563" t="s">
        <v>205</v>
      </c>
      <c r="B9" s="564" t="s">
        <v>393</v>
      </c>
      <c r="C9" s="565" t="s">
        <v>394</v>
      </c>
      <c r="D9" s="565"/>
      <c r="E9" s="566" t="s">
        <v>395</v>
      </c>
      <c r="F9" s="567" t="s">
        <v>396</v>
      </c>
      <c r="G9" s="568"/>
      <c r="H9" s="568"/>
      <c r="I9" s="568"/>
      <c r="J9" s="568"/>
      <c r="K9" s="568"/>
      <c r="L9" s="568"/>
    </row>
    <row r="10" customFormat="false" ht="68.25" hidden="false" customHeight="true" outlineLevel="0" collapsed="false">
      <c r="A10" s="563"/>
      <c r="B10" s="564"/>
      <c r="C10" s="565"/>
      <c r="D10" s="565"/>
      <c r="E10" s="566"/>
      <c r="F10" s="566"/>
      <c r="G10" s="569" t="s">
        <v>137</v>
      </c>
      <c r="H10" s="569" t="s">
        <v>138</v>
      </c>
      <c r="I10" s="569" t="s">
        <v>139</v>
      </c>
      <c r="J10" s="569" t="s">
        <v>455</v>
      </c>
      <c r="K10" s="569" t="s">
        <v>141</v>
      </c>
      <c r="L10" s="570" t="s">
        <v>142</v>
      </c>
    </row>
    <row r="11" customFormat="false" ht="18" hidden="false" customHeight="true" outlineLevel="0" collapsed="false">
      <c r="A11" s="741" t="s">
        <v>400</v>
      </c>
      <c r="B11" s="741"/>
      <c r="C11" s="741"/>
      <c r="D11" s="741"/>
      <c r="E11" s="741"/>
      <c r="F11" s="741"/>
      <c r="G11" s="741"/>
      <c r="H11" s="741"/>
      <c r="I11" s="741"/>
      <c r="J11" s="741"/>
      <c r="K11" s="741"/>
      <c r="L11" s="741"/>
    </row>
    <row r="12" customFormat="false" ht="18" hidden="false" customHeight="true" outlineLevel="0" collapsed="false">
      <c r="A12" s="574" t="n">
        <v>1</v>
      </c>
      <c r="B12" s="575" t="n">
        <v>1</v>
      </c>
      <c r="C12" s="576" t="s">
        <v>401</v>
      </c>
      <c r="D12" s="576"/>
      <c r="E12" s="577" t="n">
        <v>220</v>
      </c>
      <c r="F12" s="742" t="n">
        <f aca="false">Dados!F8</f>
        <v>2524.9</v>
      </c>
      <c r="G12" s="743" t="n">
        <f aca="false">F12</f>
        <v>2524.9</v>
      </c>
      <c r="H12" s="743" t="n">
        <v>0</v>
      </c>
      <c r="I12" s="744" t="n">
        <v>0</v>
      </c>
      <c r="J12" s="744" t="n">
        <f aca="false">F12</f>
        <v>2524.9</v>
      </c>
      <c r="K12" s="744" t="n">
        <v>0</v>
      </c>
      <c r="L12" s="745" t="n">
        <f aca="false">F12</f>
        <v>2524.9</v>
      </c>
    </row>
    <row r="13" customFormat="false" ht="18" hidden="false" customHeight="true" outlineLevel="0" collapsed="false">
      <c r="A13" s="574"/>
      <c r="B13" s="575"/>
      <c r="C13" s="582" t="s">
        <v>293</v>
      </c>
      <c r="D13" s="582"/>
      <c r="E13" s="582"/>
      <c r="F13" s="746" t="n">
        <v>0.3</v>
      </c>
      <c r="G13" s="747" t="n">
        <f aca="false">ROUND(($F$13*G12),2)</f>
        <v>757.47</v>
      </c>
      <c r="H13" s="747" t="n">
        <f aca="false">ROUND(($F$13*H12),2)</f>
        <v>0</v>
      </c>
      <c r="I13" s="747" t="n">
        <f aca="false">ROUND(($F$13*I12),2)</f>
        <v>0</v>
      </c>
      <c r="J13" s="747" t="n">
        <f aca="false">ROUND(($F$13*J12),2)</f>
        <v>757.47</v>
      </c>
      <c r="K13" s="747" t="n">
        <f aca="false">ROUND(($F$13*K12),2)</f>
        <v>0</v>
      </c>
      <c r="L13" s="748" t="n">
        <f aca="false">ROUND(($F$13*L12),2)</f>
        <v>757.47</v>
      </c>
    </row>
    <row r="14" customFormat="false" ht="18" hidden="false" customHeight="true" outlineLevel="0" collapsed="false">
      <c r="A14" s="574"/>
      <c r="B14" s="575"/>
      <c r="C14" s="586" t="s">
        <v>402</v>
      </c>
      <c r="D14" s="586"/>
      <c r="E14" s="586"/>
      <c r="F14" s="586"/>
      <c r="G14" s="749" t="n">
        <f aca="false">SUM(G12:G13)</f>
        <v>3282.37</v>
      </c>
      <c r="H14" s="477" t="n">
        <f aca="false">SUM(H12:H13)</f>
        <v>0</v>
      </c>
      <c r="I14" s="477" t="n">
        <f aca="false">SUM(I12:I13)</f>
        <v>0</v>
      </c>
      <c r="J14" s="477" t="n">
        <f aca="false">SUM(J12:J13)</f>
        <v>3282.37</v>
      </c>
      <c r="K14" s="477" t="n">
        <f aca="false">SUM(K12:K13)</f>
        <v>0</v>
      </c>
      <c r="L14" s="460" t="n">
        <f aca="false">SUM(L12:L13)</f>
        <v>3282.37</v>
      </c>
    </row>
    <row r="15" customFormat="false" ht="18" hidden="false" customHeight="true" outlineLevel="0" collapsed="false">
      <c r="A15" s="574"/>
      <c r="B15" s="575"/>
      <c r="C15" s="588" t="s">
        <v>122</v>
      </c>
      <c r="D15" s="588"/>
      <c r="E15" s="588"/>
      <c r="F15" s="750" t="n">
        <v>0</v>
      </c>
      <c r="G15" s="462" t="n">
        <f aca="false">IF(Dados!$P$13="SIM",Dados!$Q$13,0)</f>
        <v>0</v>
      </c>
      <c r="H15" s="477" t="n">
        <v>0</v>
      </c>
      <c r="I15" s="477" t="n">
        <v>0</v>
      </c>
      <c r="J15" s="477" t="n">
        <v>0</v>
      </c>
      <c r="K15" s="477" t="n">
        <v>0</v>
      </c>
      <c r="L15" s="460" t="n">
        <v>0</v>
      </c>
    </row>
    <row r="16" customFormat="false" ht="27" hidden="false" customHeight="true" outlineLevel="0" collapsed="false">
      <c r="A16" s="574"/>
      <c r="B16" s="575"/>
      <c r="C16" s="588" t="s">
        <v>456</v>
      </c>
      <c r="D16" s="588"/>
      <c r="E16" s="590"/>
      <c r="F16" s="591" t="n">
        <v>0</v>
      </c>
      <c r="G16" s="477" t="n">
        <v>0</v>
      </c>
      <c r="H16" s="477" t="n">
        <v>0</v>
      </c>
      <c r="I16" s="742" t="n">
        <v>0</v>
      </c>
      <c r="J16" s="742" t="n">
        <v>0</v>
      </c>
      <c r="K16" s="742" t="n">
        <v>0</v>
      </c>
      <c r="L16" s="450" t="n">
        <v>0</v>
      </c>
    </row>
    <row r="17" customFormat="false" ht="27" hidden="false" customHeight="true" outlineLevel="0" collapsed="false">
      <c r="A17" s="574"/>
      <c r="B17" s="575"/>
      <c r="C17" s="588" t="s">
        <v>457</v>
      </c>
      <c r="D17" s="588"/>
      <c r="E17" s="590"/>
      <c r="F17" s="591" t="n">
        <v>0</v>
      </c>
      <c r="G17" s="751" t="n">
        <v>0</v>
      </c>
      <c r="H17" s="751" t="n">
        <f aca="false">ROUND((H12*F17),2)</f>
        <v>0</v>
      </c>
      <c r="I17" s="752" t="n">
        <v>0</v>
      </c>
      <c r="J17" s="752" t="n">
        <v>0</v>
      </c>
      <c r="K17" s="752" t="n">
        <v>0</v>
      </c>
      <c r="L17" s="753" t="n">
        <v>0</v>
      </c>
    </row>
    <row r="18" customFormat="false" ht="18" hidden="false" customHeight="true" outlineLevel="0" collapsed="false">
      <c r="A18" s="574"/>
      <c r="B18" s="575"/>
      <c r="C18" s="596" t="s">
        <v>117</v>
      </c>
      <c r="D18" s="597"/>
      <c r="E18" s="598" t="n">
        <f aca="false">Cálculos!E50</f>
        <v>15.21</v>
      </c>
      <c r="F18" s="599" t="n">
        <f aca="false">Dados!K12</f>
        <v>0.4</v>
      </c>
      <c r="G18" s="751" t="n">
        <v>0</v>
      </c>
      <c r="H18" s="751" t="n">
        <v>0</v>
      </c>
      <c r="I18" s="751" t="n">
        <v>0</v>
      </c>
      <c r="J18" s="751" t="n">
        <v>0</v>
      </c>
      <c r="K18" s="751" t="n">
        <v>0</v>
      </c>
      <c r="L18" s="753" t="n">
        <f aca="false">((($F$18*L14/220)*7)*$E$18)</f>
        <v>635.407152545455</v>
      </c>
    </row>
    <row r="19" customFormat="false" ht="18" hidden="false" customHeight="true" outlineLevel="0" collapsed="false">
      <c r="A19" s="574"/>
      <c r="B19" s="575"/>
      <c r="C19" s="600" t="s">
        <v>336</v>
      </c>
      <c r="D19" s="600"/>
      <c r="E19" s="600"/>
      <c r="F19" s="601" t="n">
        <v>0.2</v>
      </c>
      <c r="G19" s="751" t="n">
        <f aca="false">G18*$F$19</f>
        <v>0</v>
      </c>
      <c r="H19" s="751" t="n">
        <f aca="false">H18*$F$19</f>
        <v>0</v>
      </c>
      <c r="I19" s="751" t="n">
        <f aca="false">I18*$F$19</f>
        <v>0</v>
      </c>
      <c r="J19" s="751" t="n">
        <f aca="false">J18*$F$19</f>
        <v>0</v>
      </c>
      <c r="K19" s="751" t="n">
        <f aca="false">K18*$F$19</f>
        <v>0</v>
      </c>
      <c r="L19" s="753" t="n">
        <f aca="false">L18*$F$19</f>
        <v>127.081430509091</v>
      </c>
    </row>
    <row r="20" customFormat="false" ht="18" hidden="false" customHeight="true" outlineLevel="0" collapsed="false">
      <c r="A20" s="574"/>
      <c r="B20" s="575"/>
      <c r="C20" s="602" t="s">
        <v>405</v>
      </c>
      <c r="D20" s="602"/>
      <c r="E20" s="602"/>
      <c r="F20" s="602"/>
      <c r="G20" s="523" t="n">
        <f aca="false">SUM(G14:G19)</f>
        <v>3282.37</v>
      </c>
      <c r="H20" s="523" t="n">
        <f aca="false">SUM(H14:H19)</f>
        <v>0</v>
      </c>
      <c r="I20" s="523" t="n">
        <f aca="false">SUM(I14:I19)</f>
        <v>0</v>
      </c>
      <c r="J20" s="523" t="n">
        <f aca="false">SUM(J14:J19)</f>
        <v>3282.37</v>
      </c>
      <c r="K20" s="523" t="n">
        <f aca="false">SUM(K14:K19)</f>
        <v>0</v>
      </c>
      <c r="L20" s="754" t="n">
        <f aca="false">SUM(L14:L19)</f>
        <v>4044.85858305455</v>
      </c>
    </row>
    <row r="21" customFormat="false" ht="18" hidden="false" customHeight="true" outlineLevel="0" collapsed="false">
      <c r="A21" s="574"/>
      <c r="B21" s="575"/>
      <c r="C21" s="605" t="s">
        <v>406</v>
      </c>
      <c r="D21" s="605"/>
      <c r="E21" s="605"/>
      <c r="F21" s="606" t="n">
        <f aca="false">Encargos!C58</f>
        <v>0.764</v>
      </c>
      <c r="G21" s="743" t="n">
        <f aca="false">ROUND(($F$21*G20),2)</f>
        <v>2507.73</v>
      </c>
      <c r="H21" s="743" t="n">
        <f aca="false">ROUND(($F$21*H20),2)</f>
        <v>0</v>
      </c>
      <c r="I21" s="743" t="n">
        <f aca="false">ROUND(($F$21*I20),2)</f>
        <v>0</v>
      </c>
      <c r="J21" s="743" t="n">
        <f aca="false">ROUND(($F$21*J20),2)</f>
        <v>2507.73</v>
      </c>
      <c r="K21" s="743" t="n">
        <f aca="false">ROUND(($F$21*K20),2)</f>
        <v>0</v>
      </c>
      <c r="L21" s="745" t="n">
        <f aca="false">ROUND(($F$21*L20),2)</f>
        <v>3090.27</v>
      </c>
    </row>
    <row r="22" customFormat="false" ht="45" hidden="false" customHeight="true" outlineLevel="0" collapsed="false">
      <c r="A22" s="574"/>
      <c r="B22" s="575"/>
      <c r="C22" s="607" t="s">
        <v>341</v>
      </c>
      <c r="D22" s="275" t="n">
        <f aca="false">Dados!$O$11</f>
        <v>4.97</v>
      </c>
      <c r="E22" s="608" t="n">
        <f aca="false">Dados!$O$9</f>
        <v>22</v>
      </c>
      <c r="F22" s="751" t="n">
        <f aca="false">Dados!$O$10</f>
        <v>15.21</v>
      </c>
      <c r="G22" s="747" t="n">
        <v>0</v>
      </c>
      <c r="H22" s="747" t="n">
        <v>0</v>
      </c>
      <c r="I22" s="755" t="n">
        <v>0</v>
      </c>
      <c r="J22" s="747" t="n">
        <f aca="false">ROUND((((J14/220)+((J14/220)*0.6))*$D$22),2)</f>
        <v>118.64</v>
      </c>
      <c r="K22" s="747" t="n">
        <f aca="false">ROUND((((K14/220)+((K14/220)*0.6))*$F$22),2)</f>
        <v>0</v>
      </c>
      <c r="L22" s="748" t="n">
        <f aca="false">ROUND((((L14/220)+((L14/220)*0.6))*$F$22),2)</f>
        <v>363.09</v>
      </c>
    </row>
    <row r="23" customFormat="false" ht="18" hidden="false" customHeight="true" outlineLevel="0" collapsed="false">
      <c r="A23" s="610" t="s">
        <v>407</v>
      </c>
      <c r="B23" s="610"/>
      <c r="C23" s="610"/>
      <c r="D23" s="610"/>
      <c r="E23" s="610"/>
      <c r="F23" s="610"/>
      <c r="G23" s="757" t="n">
        <f aca="false">SUM(G20:G22)</f>
        <v>5790.1</v>
      </c>
      <c r="H23" s="757" t="n">
        <f aca="false">SUM(H20:H22)</f>
        <v>0</v>
      </c>
      <c r="I23" s="757" t="n">
        <f aca="false">SUM(I20:I22)</f>
        <v>0</v>
      </c>
      <c r="J23" s="757" t="n">
        <f aca="false">SUM(J20:J22)</f>
        <v>5908.74</v>
      </c>
      <c r="K23" s="757" t="n">
        <f aca="false">SUM(K20:K22)</f>
        <v>0</v>
      </c>
      <c r="L23" s="758" t="n">
        <f aca="false">SUM(L20:L22)</f>
        <v>7498.21858305455</v>
      </c>
    </row>
    <row r="24" customFormat="false" ht="18" hidden="false" customHeight="true" outlineLevel="0" collapsed="false">
      <c r="A24" s="613" t="s">
        <v>408</v>
      </c>
      <c r="B24" s="613"/>
      <c r="C24" s="613"/>
      <c r="D24" s="613"/>
      <c r="E24" s="613"/>
      <c r="F24" s="613"/>
      <c r="G24" s="613"/>
      <c r="H24" s="613"/>
      <c r="I24" s="613"/>
      <c r="J24" s="613"/>
      <c r="K24" s="613"/>
      <c r="L24" s="613"/>
    </row>
    <row r="25" customFormat="false" ht="18" hidden="false" customHeight="true" outlineLevel="0" collapsed="false">
      <c r="A25" s="614" t="s">
        <v>205</v>
      </c>
      <c r="B25" s="614"/>
      <c r="C25" s="496" t="s">
        <v>409</v>
      </c>
      <c r="D25" s="496"/>
      <c r="E25" s="615" t="s">
        <v>206</v>
      </c>
      <c r="F25" s="616" t="s">
        <v>410</v>
      </c>
      <c r="G25" s="616"/>
      <c r="H25" s="616"/>
      <c r="I25" s="616"/>
      <c r="J25" s="616"/>
      <c r="K25" s="616"/>
      <c r="L25" s="616"/>
    </row>
    <row r="26" customFormat="false" ht="18" hidden="false" customHeight="true" outlineLevel="0" collapsed="false">
      <c r="A26" s="617" t="s">
        <v>107</v>
      </c>
      <c r="B26" s="617"/>
      <c r="C26" s="617"/>
      <c r="D26" s="577"/>
      <c r="E26" s="618"/>
      <c r="F26" s="619"/>
      <c r="G26" s="743" t="n">
        <f aca="false">Dados!$F$9</f>
        <v>82.45</v>
      </c>
      <c r="H26" s="743" t="n">
        <v>0</v>
      </c>
      <c r="I26" s="743" t="n">
        <v>0</v>
      </c>
      <c r="J26" s="743" t="n">
        <f aca="false">Dados!$F$9</f>
        <v>82.45</v>
      </c>
      <c r="K26" s="743" t="n">
        <v>0</v>
      </c>
      <c r="L26" s="745" t="n">
        <f aca="false">Dados!$F$9</f>
        <v>82.45</v>
      </c>
    </row>
    <row r="27" customFormat="false" ht="18" hidden="false" customHeight="true" outlineLevel="0" collapsed="false">
      <c r="A27" s="274" t="s">
        <v>110</v>
      </c>
      <c r="B27" s="274"/>
      <c r="C27" s="274"/>
      <c r="D27" s="760"/>
      <c r="E27" s="761"/>
      <c r="F27" s="646"/>
      <c r="G27" s="751" t="n">
        <f aca="false">Dados!$F$10</f>
        <v>20.7</v>
      </c>
      <c r="H27" s="751" t="n">
        <v>0</v>
      </c>
      <c r="I27" s="751" t="n">
        <v>0</v>
      </c>
      <c r="J27" s="751" t="n">
        <f aca="false">Dados!$F$10</f>
        <v>20.7</v>
      </c>
      <c r="K27" s="751" t="n">
        <v>0</v>
      </c>
      <c r="L27" s="753" t="n">
        <f aca="false">Dados!$F$10</f>
        <v>20.7</v>
      </c>
    </row>
    <row r="28" customFormat="false" ht="24.75" hidden="false" customHeight="true" outlineLevel="0" collapsed="false">
      <c r="A28" s="620" t="s">
        <v>411</v>
      </c>
      <c r="B28" s="620"/>
      <c r="C28" s="620"/>
      <c r="D28" s="607"/>
      <c r="E28" s="751"/>
      <c r="F28" s="762"/>
      <c r="G28" s="751" t="n">
        <f aca="false">Dados!$F$11</f>
        <v>4</v>
      </c>
      <c r="H28" s="751" t="n">
        <v>0</v>
      </c>
      <c r="I28" s="751" t="n">
        <v>0</v>
      </c>
      <c r="J28" s="751" t="n">
        <f aca="false">Dados!$F$11</f>
        <v>4</v>
      </c>
      <c r="K28" s="751" t="n">
        <v>0</v>
      </c>
      <c r="L28" s="753" t="n">
        <f aca="false">Dados!$F$11</f>
        <v>4</v>
      </c>
    </row>
    <row r="29" customFormat="false" ht="18" hidden="false" customHeight="true" outlineLevel="0" collapsed="false">
      <c r="A29" s="620" t="s">
        <v>116</v>
      </c>
      <c r="B29" s="620"/>
      <c r="C29" s="620"/>
      <c r="D29" s="275"/>
      <c r="E29" s="532"/>
      <c r="F29" s="762"/>
      <c r="G29" s="751" t="n">
        <f aca="false">Dados!$F$12</f>
        <v>156.95</v>
      </c>
      <c r="H29" s="751" t="n">
        <v>0</v>
      </c>
      <c r="I29" s="751" t="n">
        <v>0</v>
      </c>
      <c r="J29" s="751" t="n">
        <f aca="false">Dados!$F$12</f>
        <v>156.95</v>
      </c>
      <c r="K29" s="751" t="n">
        <v>0</v>
      </c>
      <c r="L29" s="753" t="n">
        <f aca="false">Dados!$F$12</f>
        <v>156.95</v>
      </c>
    </row>
    <row r="30" customFormat="false" ht="18" hidden="false" customHeight="true" outlineLevel="0" collapsed="false">
      <c r="A30" s="620" t="s">
        <v>412</v>
      </c>
      <c r="B30" s="620"/>
      <c r="C30" s="620"/>
      <c r="D30" s="275"/>
      <c r="E30" s="532"/>
      <c r="F30" s="762"/>
      <c r="G30" s="751" t="n">
        <f aca="false">Dados!$F$13</f>
        <v>21.17</v>
      </c>
      <c r="H30" s="751" t="n">
        <v>0</v>
      </c>
      <c r="I30" s="751" t="n">
        <v>0</v>
      </c>
      <c r="J30" s="751" t="n">
        <f aca="false">Dados!$F$13</f>
        <v>21.17</v>
      </c>
      <c r="K30" s="751" t="n">
        <v>0</v>
      </c>
      <c r="L30" s="753" t="n">
        <f aca="false">Dados!$F$13</f>
        <v>21.17</v>
      </c>
    </row>
    <row r="31" customFormat="false" ht="18" hidden="false" customHeight="true" outlineLevel="0" collapsed="false">
      <c r="A31" s="274" t="s">
        <v>125</v>
      </c>
      <c r="B31" s="274"/>
      <c r="C31" s="274"/>
      <c r="D31" s="275"/>
      <c r="E31" s="751"/>
      <c r="F31" s="762"/>
      <c r="G31" s="751" t="n">
        <f aca="false">Dados!$F$14</f>
        <v>210.57</v>
      </c>
      <c r="H31" s="751" t="n">
        <v>0</v>
      </c>
      <c r="I31" s="751" t="n">
        <v>0</v>
      </c>
      <c r="J31" s="751" t="n">
        <f aca="false">Dados!$F$14</f>
        <v>210.57</v>
      </c>
      <c r="K31" s="751" t="n">
        <v>0</v>
      </c>
      <c r="L31" s="753" t="n">
        <f aca="false">Dados!$F$14</f>
        <v>210.57</v>
      </c>
    </row>
    <row r="32" customFormat="false" ht="18" hidden="false" customHeight="true" outlineLevel="0" collapsed="false">
      <c r="A32" s="624" t="s">
        <v>126</v>
      </c>
      <c r="B32" s="624"/>
      <c r="C32" s="625" t="n">
        <f aca="false">Dados!E15</f>
        <v>22</v>
      </c>
      <c r="D32" s="626" t="n">
        <f aca="false">Dados!D15</f>
        <v>15.21</v>
      </c>
      <c r="E32" s="763" t="n">
        <f aca="false">Dados!F15</f>
        <v>0</v>
      </c>
      <c r="F32" s="762" t="n">
        <f aca="false">Dados!G15</f>
        <v>28.16</v>
      </c>
      <c r="G32" s="751" t="n">
        <f aca="false">ROUND((($F$32*$C$32)-(($F$32*$C$32)*$E$32)),2)</f>
        <v>619.52</v>
      </c>
      <c r="H32" s="751" t="n">
        <v>0</v>
      </c>
      <c r="I32" s="751" t="n">
        <v>0</v>
      </c>
      <c r="J32" s="751" t="n">
        <f aca="false">ROUND((($F$32*$D$32)-(($F$32*$D$32)*$E$32)),2)</f>
        <v>428.31</v>
      </c>
      <c r="K32" s="751" t="n">
        <v>0</v>
      </c>
      <c r="L32" s="753" t="n">
        <f aca="false">ROUND((($F$32*$D$32)-(($F$32*$D$32)*$E$32)),2)</f>
        <v>428.31</v>
      </c>
    </row>
    <row r="33" customFormat="false" ht="18" hidden="false" customHeight="true" outlineLevel="0" collapsed="false">
      <c r="A33" s="629" t="s">
        <v>128</v>
      </c>
      <c r="B33" s="629"/>
      <c r="C33" s="630" t="n">
        <f aca="false">Dados!E16</f>
        <v>22</v>
      </c>
      <c r="D33" s="631" t="n">
        <f aca="false">Dados!D16</f>
        <v>15.21</v>
      </c>
      <c r="E33" s="764" t="n">
        <f aca="false">Dados!F16</f>
        <v>0.06</v>
      </c>
      <c r="F33" s="765" t="n">
        <f aca="false">Dados!E30</f>
        <v>3.75</v>
      </c>
      <c r="G33" s="747" t="n">
        <f aca="false">ROUND((IF(((($F$33*2)*$C$33)-($E$33*G12))&gt;0,((($F$33*2)*$C$33)-($E$33*G12)),0)),2)</f>
        <v>13.51</v>
      </c>
      <c r="H33" s="751" t="n">
        <v>0</v>
      </c>
      <c r="I33" s="751" t="n">
        <v>0</v>
      </c>
      <c r="J33" s="751" t="n">
        <f aca="false">ROUND((IF(((($F$33*2)*$D$33)-($E$33*J12))&gt;0,((($F$33*2)*$D$33)-($E$33*J12)),0)),2)</f>
        <v>0</v>
      </c>
      <c r="K33" s="751" t="n">
        <v>0</v>
      </c>
      <c r="L33" s="753" t="n">
        <f aca="false">ROUND((IF(((($F$33*2)*$D$33)-($E$33*L12))&gt;0,((($F$33*2)*$D$33)-($E$33*L12)),0)),2)</f>
        <v>0</v>
      </c>
    </row>
    <row r="34" customFormat="false" ht="18" hidden="false" customHeight="true" outlineLevel="0" collapsed="false">
      <c r="A34" s="629" t="str">
        <f aca="false">Dados!H17</f>
        <v>Outros (inserir somente com a justificativa legal)</v>
      </c>
      <c r="B34" s="629"/>
      <c r="C34" s="629"/>
      <c r="D34" s="629"/>
      <c r="E34" s="764"/>
      <c r="F34" s="765"/>
      <c r="G34" s="634" t="n">
        <f aca="false">Dados!M17</f>
        <v>0</v>
      </c>
      <c r="H34" s="276" t="n">
        <f aca="false">Dados!M17</f>
        <v>0</v>
      </c>
      <c r="I34" s="276" t="n">
        <f aca="false">Dados!M17</f>
        <v>0</v>
      </c>
      <c r="J34" s="276" t="n">
        <f aca="false">Dados!M17</f>
        <v>0</v>
      </c>
      <c r="K34" s="276" t="n">
        <f aca="false">Dados!M17</f>
        <v>0</v>
      </c>
      <c r="L34" s="587" t="n">
        <f aca="false">Dados!M17</f>
        <v>0</v>
      </c>
    </row>
    <row r="35" customFormat="false" ht="18" hidden="false" customHeight="true" outlineLevel="0" collapsed="false">
      <c r="A35" s="629" t="str">
        <f aca="false">Dados!H18</f>
        <v>Outros (inserir somente com a justificativa legal)</v>
      </c>
      <c r="B35" s="629"/>
      <c r="C35" s="629"/>
      <c r="D35" s="629"/>
      <c r="E35" s="764"/>
      <c r="F35" s="765"/>
      <c r="G35" s="634" t="n">
        <f aca="false">Dados!M18</f>
        <v>0</v>
      </c>
      <c r="H35" s="276" t="n">
        <f aca="false">Dados!M18</f>
        <v>0</v>
      </c>
      <c r="I35" s="276" t="n">
        <f aca="false">Dados!M18</f>
        <v>0</v>
      </c>
      <c r="J35" s="276" t="n">
        <f aca="false">Dados!M18</f>
        <v>0</v>
      </c>
      <c r="K35" s="276" t="n">
        <f aca="false">Dados!M18</f>
        <v>0</v>
      </c>
      <c r="L35" s="587" t="n">
        <f aca="false">Dados!M18</f>
        <v>0</v>
      </c>
    </row>
    <row r="36" customFormat="false" ht="18" hidden="false" customHeight="true" outlineLevel="0" collapsed="false">
      <c r="A36" s="629" t="str">
        <f aca="false">Dados!H19</f>
        <v>Outros (inserir somente com a justificativa legal)</v>
      </c>
      <c r="B36" s="629"/>
      <c r="C36" s="629"/>
      <c r="D36" s="629"/>
      <c r="E36" s="764"/>
      <c r="F36" s="765"/>
      <c r="G36" s="634" t="n">
        <f aca="false">Dados!M19</f>
        <v>0</v>
      </c>
      <c r="H36" s="276" t="n">
        <f aca="false">Dados!M19</f>
        <v>0</v>
      </c>
      <c r="I36" s="276" t="n">
        <f aca="false">Dados!M19</f>
        <v>0</v>
      </c>
      <c r="J36" s="276" t="n">
        <f aca="false">Dados!M19</f>
        <v>0</v>
      </c>
      <c r="K36" s="276" t="n">
        <f aca="false">Dados!M19</f>
        <v>0</v>
      </c>
      <c r="L36" s="587" t="n">
        <f aca="false">Dados!M19</f>
        <v>0</v>
      </c>
    </row>
    <row r="37" customFormat="false" ht="18" hidden="false" customHeight="true" outlineLevel="0" collapsed="false">
      <c r="A37" s="635" t="s">
        <v>413</v>
      </c>
      <c r="B37" s="635"/>
      <c r="C37" s="635"/>
      <c r="D37" s="635"/>
      <c r="E37" s="635"/>
      <c r="F37" s="635"/>
      <c r="G37" s="603" t="n">
        <f aca="false">SUM(G26:G36)</f>
        <v>1128.87</v>
      </c>
      <c r="H37" s="603" t="n">
        <f aca="false">SUM(H26:H36)</f>
        <v>0</v>
      </c>
      <c r="I37" s="603" t="n">
        <f aca="false">SUM(I26:I36)</f>
        <v>0</v>
      </c>
      <c r="J37" s="603" t="n">
        <f aca="false">SUM(J26:J36)</f>
        <v>924.15</v>
      </c>
      <c r="K37" s="603" t="n">
        <f aca="false">SUM(K26:K36)</f>
        <v>0</v>
      </c>
      <c r="L37" s="604" t="n">
        <f aca="false">SUM(L26:L36)</f>
        <v>924.15</v>
      </c>
    </row>
    <row r="38" customFormat="false" ht="18" hidden="false" customHeight="true" outlineLevel="0" collapsed="false">
      <c r="A38" s="636" t="s">
        <v>414</v>
      </c>
      <c r="B38" s="636"/>
      <c r="C38" s="636"/>
      <c r="D38" s="636"/>
      <c r="E38" s="636"/>
      <c r="F38" s="636"/>
      <c r="G38" s="766" t="n">
        <f aca="false">G23+G37</f>
        <v>6918.97</v>
      </c>
      <c r="H38" s="757" t="n">
        <f aca="false">H23+H37</f>
        <v>0</v>
      </c>
      <c r="I38" s="757" t="n">
        <f aca="false">I23+I37</f>
        <v>0</v>
      </c>
      <c r="J38" s="757" t="n">
        <f aca="false">J23+J37</f>
        <v>6832.89</v>
      </c>
      <c r="K38" s="757" t="n">
        <f aca="false">K23+K37</f>
        <v>0</v>
      </c>
      <c r="L38" s="758" t="n">
        <f aca="false">L23+L37</f>
        <v>8422.36858305455</v>
      </c>
    </row>
    <row r="39" customFormat="false" ht="18" hidden="false" customHeight="true" outlineLevel="0" collapsed="false">
      <c r="A39" s="613" t="s">
        <v>415</v>
      </c>
      <c r="B39" s="613"/>
      <c r="C39" s="613"/>
      <c r="D39" s="613"/>
      <c r="E39" s="613"/>
      <c r="F39" s="613"/>
      <c r="G39" s="613"/>
      <c r="H39" s="613"/>
      <c r="I39" s="613"/>
      <c r="J39" s="613"/>
      <c r="K39" s="613"/>
      <c r="L39" s="613"/>
    </row>
    <row r="40" customFormat="false" ht="18" hidden="false" customHeight="true" outlineLevel="0" collapsed="false">
      <c r="A40" s="638" t="s">
        <v>205</v>
      </c>
      <c r="B40" s="638"/>
      <c r="C40" s="638"/>
      <c r="D40" s="638"/>
      <c r="E40" s="496" t="s">
        <v>206</v>
      </c>
      <c r="F40" s="496"/>
      <c r="G40" s="639"/>
      <c r="H40" s="639"/>
      <c r="I40" s="639"/>
      <c r="J40" s="639"/>
      <c r="K40" s="639"/>
      <c r="L40" s="639"/>
    </row>
    <row r="41" customFormat="false" ht="18" hidden="false" customHeight="true" outlineLevel="0" collapsed="false">
      <c r="A41" s="640" t="s">
        <v>416</v>
      </c>
      <c r="B41" s="641"/>
      <c r="C41" s="641"/>
      <c r="D41" s="641"/>
      <c r="E41" s="642" t="n">
        <f aca="false">Dados!K8</f>
        <v>0.03</v>
      </c>
      <c r="F41" s="643"/>
      <c r="G41" s="767" t="n">
        <f aca="false">ROUND((G38*$E$41),2)</f>
        <v>207.57</v>
      </c>
      <c r="H41" s="743" t="n">
        <f aca="false">ROUND((H38*$E$41),2)</f>
        <v>0</v>
      </c>
      <c r="I41" s="743" t="n">
        <f aca="false">ROUND((I38*$E$41),2)</f>
        <v>0</v>
      </c>
      <c r="J41" s="743" t="n">
        <f aca="false">ROUND((J38*$E$41),2)</f>
        <v>204.99</v>
      </c>
      <c r="K41" s="743" t="n">
        <f aca="false">ROUND((K38*$E$41),2)</f>
        <v>0</v>
      </c>
      <c r="L41" s="745" t="n">
        <f aca="false">ROUND((L38*$E$41),2)</f>
        <v>252.67</v>
      </c>
    </row>
    <row r="42" customFormat="false" ht="18" hidden="false" customHeight="true" outlineLevel="0" collapsed="false">
      <c r="A42" s="645" t="s">
        <v>417</v>
      </c>
      <c r="B42" s="645"/>
      <c r="C42" s="645"/>
      <c r="D42" s="645"/>
      <c r="E42" s="646"/>
      <c r="F42" s="647"/>
      <c r="G42" s="751" t="n">
        <f aca="false">G38+G41</f>
        <v>7126.54</v>
      </c>
      <c r="H42" s="751" t="n">
        <f aca="false">H38+H41</f>
        <v>0</v>
      </c>
      <c r="I42" s="751" t="n">
        <f aca="false">I38+I41</f>
        <v>0</v>
      </c>
      <c r="J42" s="751" t="n">
        <f aca="false">J38+J41</f>
        <v>7037.88</v>
      </c>
      <c r="K42" s="751" t="n">
        <f aca="false">K38+K41</f>
        <v>0</v>
      </c>
      <c r="L42" s="753" t="n">
        <f aca="false">L38+L41</f>
        <v>8675.03858305455</v>
      </c>
    </row>
    <row r="43" customFormat="false" ht="18" hidden="false" customHeight="true" outlineLevel="0" collapsed="false">
      <c r="A43" s="274" t="s">
        <v>108</v>
      </c>
      <c r="B43" s="274"/>
      <c r="C43" s="274"/>
      <c r="D43" s="274"/>
      <c r="E43" s="646" t="n">
        <f aca="false">Dados!K9</f>
        <v>0.0679</v>
      </c>
      <c r="F43" s="647"/>
      <c r="G43" s="751" t="n">
        <f aca="false">ROUND((G42*$E$43),2)</f>
        <v>483.89</v>
      </c>
      <c r="H43" s="751" t="n">
        <f aca="false">ROUND((H42*$E$43),2)</f>
        <v>0</v>
      </c>
      <c r="I43" s="751" t="n">
        <f aca="false">ROUND((I42*$E$43),2)</f>
        <v>0</v>
      </c>
      <c r="J43" s="751" t="n">
        <f aca="false">ROUND((J42*$E$43),2)</f>
        <v>477.87</v>
      </c>
      <c r="K43" s="751" t="n">
        <f aca="false">ROUND((K42*$E$43),2)</f>
        <v>0</v>
      </c>
      <c r="L43" s="753" t="n">
        <f aca="false">ROUND((L42*$E$43),2)</f>
        <v>589.04</v>
      </c>
    </row>
    <row r="44" customFormat="false" ht="24" hidden="false" customHeight="true" outlineLevel="0" collapsed="false">
      <c r="A44" s="648" t="s">
        <v>418</v>
      </c>
      <c r="B44" s="648"/>
      <c r="C44" s="648"/>
      <c r="D44" s="648"/>
      <c r="E44" s="649" t="n">
        <f aca="false">SUM(E41:E43)</f>
        <v>0.0979</v>
      </c>
      <c r="F44" s="650"/>
      <c r="G44" s="523" t="n">
        <f aca="false">G41+G43</f>
        <v>691.46</v>
      </c>
      <c r="H44" s="523" t="n">
        <f aca="false">H41+H43</f>
        <v>0</v>
      </c>
      <c r="I44" s="523" t="n">
        <f aca="false">I41+I43</f>
        <v>0</v>
      </c>
      <c r="J44" s="523" t="n">
        <f aca="false">J41+J43</f>
        <v>682.86</v>
      </c>
      <c r="K44" s="523" t="n">
        <f aca="false">K41+K43</f>
        <v>0</v>
      </c>
      <c r="L44" s="754" t="n">
        <f aca="false">L41+L43</f>
        <v>841.71</v>
      </c>
    </row>
    <row r="45" customFormat="false" ht="25.5" hidden="false" customHeight="true" outlineLevel="0" collapsed="false">
      <c r="A45" s="651" t="s">
        <v>419</v>
      </c>
      <c r="B45" s="651"/>
      <c r="C45" s="651"/>
      <c r="D45" s="651"/>
      <c r="E45" s="651"/>
      <c r="F45" s="651"/>
      <c r="G45" s="757" t="n">
        <f aca="false">G23+G37+G44</f>
        <v>7610.43</v>
      </c>
      <c r="H45" s="757" t="n">
        <f aca="false">H23+H37+H44</f>
        <v>0</v>
      </c>
      <c r="I45" s="757" t="n">
        <f aca="false">I23+I37+I44</f>
        <v>0</v>
      </c>
      <c r="J45" s="757" t="n">
        <f aca="false">J23+J37+J44</f>
        <v>7515.75</v>
      </c>
      <c r="K45" s="757" t="n">
        <f aca="false">K23+K37+K44</f>
        <v>0</v>
      </c>
      <c r="L45" s="758" t="n">
        <f aca="false">L23+L37+L44</f>
        <v>9264.07858305455</v>
      </c>
    </row>
    <row r="46" customFormat="false" ht="18" hidden="false" customHeight="true" outlineLevel="0" collapsed="false">
      <c r="A46" s="652" t="s">
        <v>420</v>
      </c>
      <c r="B46" s="652"/>
      <c r="C46" s="652"/>
      <c r="D46" s="652"/>
      <c r="E46" s="652"/>
      <c r="F46" s="652"/>
      <c r="G46" s="652"/>
      <c r="H46" s="652"/>
      <c r="I46" s="652"/>
      <c r="J46" s="652"/>
      <c r="K46" s="652"/>
      <c r="L46" s="652"/>
    </row>
    <row r="47" customFormat="false" ht="18" hidden="false" customHeight="true" outlineLevel="0" collapsed="false">
      <c r="A47" s="653" t="s">
        <v>205</v>
      </c>
      <c r="B47" s="653"/>
      <c r="C47" s="653"/>
      <c r="D47" s="653"/>
      <c r="E47" s="438" t="s">
        <v>206</v>
      </c>
      <c r="F47" s="438"/>
      <c r="G47" s="654"/>
      <c r="H47" s="654"/>
      <c r="I47" s="654"/>
      <c r="J47" s="654"/>
      <c r="K47" s="654"/>
      <c r="L47" s="654"/>
    </row>
    <row r="48" customFormat="false" ht="18" hidden="false" customHeight="true" outlineLevel="0" collapsed="false">
      <c r="A48" s="617" t="s">
        <v>111</v>
      </c>
      <c r="B48" s="617"/>
      <c r="C48" s="617"/>
      <c r="D48" s="617"/>
      <c r="E48" s="646" t="n">
        <f aca="false">Dados!K10</f>
        <v>0.076</v>
      </c>
      <c r="F48" s="647"/>
      <c r="G48" s="767" t="n">
        <f aca="false">ROUND((G52*$E$48),2)</f>
        <v>674.51</v>
      </c>
      <c r="H48" s="743" t="n">
        <f aca="false">ROUND((H52*$E$48),2)</f>
        <v>0</v>
      </c>
      <c r="I48" s="743" t="n">
        <f aca="false">ROUND((I52*$E$48),2)</f>
        <v>0</v>
      </c>
      <c r="J48" s="743" t="n">
        <f aca="false">ROUND((J52*$E$48),2)</f>
        <v>666.12</v>
      </c>
      <c r="K48" s="743" t="n">
        <f aca="false">ROUND((K52*$E$48),2)</f>
        <v>0</v>
      </c>
      <c r="L48" s="745" t="n">
        <f aca="false">ROUND((L52*$E$48),2)</f>
        <v>821.07</v>
      </c>
    </row>
    <row r="49" customFormat="false" ht="18" hidden="false" customHeight="true" outlineLevel="0" collapsed="false">
      <c r="A49" s="274" t="s">
        <v>421</v>
      </c>
      <c r="B49" s="274"/>
      <c r="C49" s="274"/>
      <c r="D49" s="274"/>
      <c r="E49" s="646" t="n">
        <f aca="false">Dados!K11</f>
        <v>0.0165</v>
      </c>
      <c r="F49" s="647"/>
      <c r="G49" s="751" t="n">
        <f aca="false">ROUND((G52*$E$49),2)</f>
        <v>146.44</v>
      </c>
      <c r="H49" s="751" t="n">
        <f aca="false">ROUND((H52*$E$49),2)</f>
        <v>0</v>
      </c>
      <c r="I49" s="751" t="n">
        <f aca="false">ROUND((I52*$E$49),2)</f>
        <v>0</v>
      </c>
      <c r="J49" s="751" t="n">
        <f aca="false">ROUND((J52*$E$49),2)</f>
        <v>144.62</v>
      </c>
      <c r="K49" s="751" t="n">
        <f aca="false">ROUND((K52*$E$49),2)</f>
        <v>0</v>
      </c>
      <c r="L49" s="753" t="n">
        <f aca="false">ROUND((L52*$E$49),2)</f>
        <v>178.26</v>
      </c>
    </row>
    <row r="50" customFormat="false" ht="18" hidden="false" customHeight="true" outlineLevel="0" collapsed="false">
      <c r="A50" s="274" t="s">
        <v>134</v>
      </c>
      <c r="B50" s="274"/>
      <c r="C50" s="274"/>
      <c r="D50" s="274"/>
      <c r="E50" s="646" t="n">
        <f aca="false">Dados!D30</f>
        <v>0.05</v>
      </c>
      <c r="F50" s="647"/>
      <c r="G50" s="751" t="n">
        <f aca="false">ROUND((G52*$E$50),2)</f>
        <v>443.76</v>
      </c>
      <c r="H50" s="751" t="n">
        <f aca="false">ROUND((H52*$E$50),2)</f>
        <v>0</v>
      </c>
      <c r="I50" s="751" t="n">
        <f aca="false">ROUND((I52*$E$50),2)</f>
        <v>0</v>
      </c>
      <c r="J50" s="751" t="n">
        <f aca="false">ROUND((J52*$E$50),2)</f>
        <v>438.24</v>
      </c>
      <c r="K50" s="751" t="n">
        <f aca="false">ROUND((K52*$E$50),2)</f>
        <v>0</v>
      </c>
      <c r="L50" s="753" t="n">
        <f aca="false">ROUND((L52*$E$50),2)</f>
        <v>540.18</v>
      </c>
    </row>
    <row r="51" customFormat="false" ht="18.75" hidden="false" customHeight="true" outlineLevel="0" collapsed="false">
      <c r="A51" s="655" t="s">
        <v>422</v>
      </c>
      <c r="B51" s="655"/>
      <c r="C51" s="655"/>
      <c r="D51" s="655"/>
      <c r="E51" s="656" t="n">
        <f aca="false">SUM(E48:E50)</f>
        <v>0.1425</v>
      </c>
      <c r="F51" s="657"/>
      <c r="G51" s="768" t="n">
        <f aca="false">SUM(G48:G50)</f>
        <v>1264.71</v>
      </c>
      <c r="H51" s="768" t="n">
        <f aca="false">SUM(H48:H50)</f>
        <v>0</v>
      </c>
      <c r="I51" s="768" t="n">
        <f aca="false">SUM(I48:I50)</f>
        <v>0</v>
      </c>
      <c r="J51" s="768" t="n">
        <f aca="false">SUM(J48:J50)</f>
        <v>1248.98</v>
      </c>
      <c r="K51" s="768" t="n">
        <f aca="false">SUM(K48:K50)</f>
        <v>0</v>
      </c>
      <c r="L51" s="769" t="n">
        <f aca="false">SUM(L48:L50)</f>
        <v>1539.51</v>
      </c>
    </row>
    <row r="52" customFormat="false" ht="22.5" hidden="false" customHeight="true" outlineLevel="0" collapsed="false">
      <c r="A52" s="659" t="str">
        <f aca="false">A53</f>
        <v>VALOR MENSAL DA CATEGORIA</v>
      </c>
      <c r="B52" s="659"/>
      <c r="C52" s="659"/>
      <c r="D52" s="659"/>
      <c r="E52" s="659"/>
      <c r="F52" s="659"/>
      <c r="G52" s="770" t="n">
        <f aca="false">ROUND(G45/(1-$E$51),2)</f>
        <v>8875.14</v>
      </c>
      <c r="H52" s="770" t="n">
        <f aca="false">ROUND(H45/(1-$E$51),2)</f>
        <v>0</v>
      </c>
      <c r="I52" s="770" t="n">
        <f aca="false">ROUND(I45/(1-$E$51),2)</f>
        <v>0</v>
      </c>
      <c r="J52" s="770" t="n">
        <f aca="false">ROUND(J45/(1-$E$51),2)</f>
        <v>8764.72</v>
      </c>
      <c r="K52" s="770" t="n">
        <f aca="false">ROUND(K45/(1-$E$51),2)</f>
        <v>0</v>
      </c>
      <c r="L52" s="771" t="n">
        <f aca="false">ROUND(L45/(1-$E$51),2)</f>
        <v>10803.59</v>
      </c>
    </row>
    <row r="53" customFormat="false" ht="34.5" hidden="false" customHeight="true" outlineLevel="0" collapsed="false">
      <c r="A53" s="662" t="s">
        <v>377</v>
      </c>
      <c r="B53" s="662"/>
      <c r="C53" s="662"/>
      <c r="D53" s="662"/>
      <c r="E53" s="662"/>
      <c r="F53" s="662"/>
      <c r="G53" s="772" t="n">
        <f aca="false">G52</f>
        <v>8875.14</v>
      </c>
      <c r="H53" s="772" t="n">
        <f aca="false">H52</f>
        <v>0</v>
      </c>
      <c r="I53" s="772" t="n">
        <f aca="false">I52</f>
        <v>0</v>
      </c>
      <c r="J53" s="772" t="n">
        <f aca="false">J52</f>
        <v>8764.72</v>
      </c>
      <c r="K53" s="772" t="n">
        <f aca="false">K52</f>
        <v>0</v>
      </c>
      <c r="L53" s="773" t="n">
        <f aca="false">L52</f>
        <v>10803.59</v>
      </c>
    </row>
    <row r="54" customFormat="false" ht="39.75" hidden="false" customHeight="true" outlineLevel="0" collapsed="false">
      <c r="A54" s="662" t="s">
        <v>423</v>
      </c>
      <c r="B54" s="662"/>
      <c r="C54" s="662"/>
      <c r="D54" s="662"/>
      <c r="E54" s="662"/>
      <c r="F54" s="662"/>
      <c r="G54" s="772" t="n">
        <f aca="false">G53*1</f>
        <v>8875.14</v>
      </c>
      <c r="H54" s="772" t="n">
        <f aca="false">H53*1</f>
        <v>0</v>
      </c>
      <c r="I54" s="772" t="n">
        <f aca="false">I53*2</f>
        <v>0</v>
      </c>
      <c r="J54" s="772" t="n">
        <f aca="false">J53*2</f>
        <v>17529.44</v>
      </c>
      <c r="K54" s="772" t="n">
        <f aca="false">K53*2</f>
        <v>0</v>
      </c>
      <c r="L54" s="773" t="n">
        <f aca="false">L53*2</f>
        <v>21607.18</v>
      </c>
    </row>
    <row r="55" customFormat="false" ht="76.5" hidden="false" customHeight="true" outlineLevel="0" collapsed="false">
      <c r="A55" s="665"/>
      <c r="B55" s="665"/>
      <c r="C55" s="665"/>
      <c r="D55" s="665"/>
      <c r="E55" s="665"/>
      <c r="F55" s="665"/>
      <c r="G55" s="774"/>
      <c r="H55" s="774"/>
      <c r="I55" s="774"/>
      <c r="J55" s="774"/>
      <c r="K55" s="774"/>
      <c r="L55" s="774"/>
    </row>
    <row r="56" customFormat="false" ht="41.25" hidden="false" customHeight="true" outlineLevel="0" collapsed="false">
      <c r="A56" s="667" t="s">
        <v>424</v>
      </c>
      <c r="B56" s="667"/>
      <c r="C56" s="667"/>
      <c r="D56" s="667"/>
      <c r="E56" s="667"/>
      <c r="F56" s="667"/>
      <c r="G56" s="667"/>
      <c r="H56" s="667"/>
      <c r="I56" s="667"/>
      <c r="J56" s="667"/>
      <c r="K56" s="667"/>
      <c r="L56" s="667"/>
    </row>
    <row r="57" customFormat="false" ht="20.25" hidden="false" customHeight="true" outlineLevel="0" collapsed="false">
      <c r="A57" s="775" t="str">
        <f aca="false">BH!$A$57</f>
        <v>ANEXO X</v>
      </c>
      <c r="B57" s="775"/>
      <c r="C57" s="775"/>
      <c r="D57" s="775"/>
      <c r="E57" s="775"/>
      <c r="F57" s="775"/>
      <c r="G57" s="775"/>
      <c r="H57" s="775"/>
      <c r="I57" s="775"/>
      <c r="J57" s="775"/>
      <c r="K57" s="775"/>
      <c r="L57" s="775"/>
    </row>
    <row r="58" customFormat="false" ht="13.5" hidden="false" customHeight="true" outlineLevel="0" collapsed="false">
      <c r="A58" s="668"/>
      <c r="B58" s="669"/>
      <c r="C58" s="669"/>
      <c r="D58" s="669"/>
      <c r="E58" s="669"/>
      <c r="F58" s="669"/>
      <c r="G58" s="669"/>
      <c r="I58" s="669"/>
      <c r="J58" s="670" t="s">
        <v>102</v>
      </c>
      <c r="K58" s="669"/>
      <c r="L58" s="671"/>
    </row>
    <row r="59" customFormat="false" ht="69" hidden="false" customHeight="true" outlineLevel="0" collapsed="false">
      <c r="A59" s="672" t="s">
        <v>425</v>
      </c>
      <c r="B59" s="672"/>
      <c r="C59" s="672"/>
      <c r="D59" s="672"/>
      <c r="E59" s="672"/>
      <c r="F59" s="672"/>
      <c r="G59" s="673" t="str">
        <f aca="false">G10</f>
        <v>DIURNO 220H/M</v>
      </c>
      <c r="H59" s="673" t="str">
        <f aca="false">H10</f>
        <v>DIURNO 220H/M LÍDER</v>
      </c>
      <c r="I59" s="673" t="str">
        <f aca="false">I10</f>
        <v>DIURNO 12HX36H (COM INTERVALO)</v>
      </c>
      <c r="J59" s="673" t="str">
        <f aca="false">J10</f>
        <v>DIURNO 12HX36H INDENIZADO FINAIS SEMANA E FERIADOS)</v>
      </c>
      <c r="K59" s="673" t="str">
        <f aca="false">K10</f>
        <v>DIURNO 12HX36H (INDENIZADO)</v>
      </c>
      <c r="L59" s="674" t="str">
        <f aca="false">L10</f>
        <v>NOTURNO 12HX36H (INDENIZADO)</v>
      </c>
    </row>
    <row r="60" customFormat="false" ht="27.75" hidden="false" customHeight="true" outlineLevel="0" collapsed="false">
      <c r="A60" s="675" t="s">
        <v>426</v>
      </c>
      <c r="B60" s="676" t="s">
        <v>241</v>
      </c>
      <c r="C60" s="676"/>
      <c r="D60" s="676"/>
      <c r="E60" s="676"/>
      <c r="F60" s="677" t="s">
        <v>427</v>
      </c>
      <c r="G60" s="678" t="s">
        <v>102</v>
      </c>
      <c r="H60" s="678"/>
      <c r="I60" s="678"/>
      <c r="J60" s="678"/>
      <c r="K60" s="678"/>
      <c r="L60" s="678"/>
    </row>
    <row r="61" customFormat="false" ht="18" hidden="false" customHeight="true" outlineLevel="0" collapsed="false">
      <c r="A61" s="679" t="n">
        <v>1</v>
      </c>
      <c r="B61" s="680" t="s">
        <v>428</v>
      </c>
      <c r="C61" s="680"/>
      <c r="D61" s="680"/>
      <c r="E61" s="680"/>
      <c r="F61" s="680"/>
      <c r="G61" s="776" t="n">
        <f aca="false">G20</f>
        <v>3282.37</v>
      </c>
      <c r="H61" s="776" t="n">
        <f aca="false">H20</f>
        <v>0</v>
      </c>
      <c r="I61" s="776" t="n">
        <f aca="false">I20</f>
        <v>0</v>
      </c>
      <c r="J61" s="776" t="n">
        <f aca="false">J20</f>
        <v>3282.37</v>
      </c>
      <c r="K61" s="776" t="n">
        <f aca="false">K20</f>
        <v>0</v>
      </c>
      <c r="L61" s="777" t="n">
        <f aca="false">L20</f>
        <v>4044.85858305455</v>
      </c>
    </row>
    <row r="62" customFormat="false" ht="18" hidden="false" customHeight="true" outlineLevel="0" collapsed="false">
      <c r="A62" s="683" t="s">
        <v>310</v>
      </c>
      <c r="B62" s="709" t="s">
        <v>242</v>
      </c>
      <c r="C62" s="709"/>
      <c r="D62" s="709"/>
      <c r="E62" s="709"/>
      <c r="F62" s="685" t="n">
        <f aca="false">Encargos!C40</f>
        <v>0.0909</v>
      </c>
      <c r="G62" s="477" t="n">
        <f aca="false">ROUND($F$62*G61,2)</f>
        <v>298.37</v>
      </c>
      <c r="H62" s="477" t="n">
        <f aca="false">ROUND($F$62*H61,2)</f>
        <v>0</v>
      </c>
      <c r="I62" s="477" t="n">
        <f aca="false">ROUND($F$62*I61,2)</f>
        <v>0</v>
      </c>
      <c r="J62" s="477" t="n">
        <f aca="false">ROUND($F$62*J61,2)</f>
        <v>298.37</v>
      </c>
      <c r="K62" s="477" t="n">
        <f aca="false">ROUND($F$62*K61,2)</f>
        <v>0</v>
      </c>
      <c r="L62" s="460" t="n">
        <f aca="false">ROUND($F$62*L61,2)</f>
        <v>367.68</v>
      </c>
    </row>
    <row r="63" customFormat="false" ht="28.5" hidden="false" customHeight="true" outlineLevel="0" collapsed="false">
      <c r="A63" s="683" t="s">
        <v>365</v>
      </c>
      <c r="B63" s="686" t="s">
        <v>247</v>
      </c>
      <c r="C63" s="686"/>
      <c r="D63" s="686"/>
      <c r="E63" s="686"/>
      <c r="F63" s="687" t="n">
        <f aca="false">Encargos!C19*F62</f>
        <v>0.0361782</v>
      </c>
      <c r="G63" s="477" t="n">
        <f aca="false">ROUND($F$63*G61,2)</f>
        <v>118.75</v>
      </c>
      <c r="H63" s="477" t="n">
        <f aca="false">ROUND($F$63*H61,2)</f>
        <v>0</v>
      </c>
      <c r="I63" s="477" t="n">
        <f aca="false">ROUND($F$63*I61,2)</f>
        <v>0</v>
      </c>
      <c r="J63" s="477" t="n">
        <f aca="false">ROUND($F$63*J61,2)</f>
        <v>118.75</v>
      </c>
      <c r="K63" s="477" t="n">
        <f aca="false">ROUND($F$63*K61,2)</f>
        <v>0</v>
      </c>
      <c r="L63" s="460" t="n">
        <f aca="false">ROUND($F$63*L61,2)</f>
        <v>146.34</v>
      </c>
    </row>
    <row r="64" customFormat="false" ht="24" hidden="false" customHeight="true" outlineLevel="0" collapsed="false">
      <c r="A64" s="688" t="s">
        <v>429</v>
      </c>
      <c r="B64" s="688"/>
      <c r="C64" s="688"/>
      <c r="D64" s="688"/>
      <c r="E64" s="688"/>
      <c r="F64" s="689" t="n">
        <f aca="false">SUM(F62:F63)</f>
        <v>0.1270782</v>
      </c>
      <c r="G64" s="778" t="n">
        <f aca="false">SUM(G62:G63)</f>
        <v>417.12</v>
      </c>
      <c r="H64" s="778" t="n">
        <f aca="false">SUM(H62:H63)</f>
        <v>0</v>
      </c>
      <c r="I64" s="778" t="n">
        <f aca="false">SUM(I62:I63)</f>
        <v>0</v>
      </c>
      <c r="J64" s="778" t="n">
        <f aca="false">SUM(J62:J63)</f>
        <v>417.12</v>
      </c>
      <c r="K64" s="778" t="n">
        <f aca="false">SUM(K62:K63)</f>
        <v>0</v>
      </c>
      <c r="L64" s="779" t="n">
        <f aca="false">SUM(L62:L63)</f>
        <v>514.02</v>
      </c>
    </row>
    <row r="65" customFormat="false" ht="18" hidden="false" customHeight="true" outlineLevel="0" collapsed="false">
      <c r="A65" s="692" t="s">
        <v>430</v>
      </c>
      <c r="B65" s="692"/>
      <c r="C65" s="692"/>
      <c r="D65" s="692"/>
      <c r="E65" s="692"/>
      <c r="F65" s="692"/>
      <c r="G65" s="780" t="n">
        <f aca="false">G64*12</f>
        <v>5005.44</v>
      </c>
      <c r="H65" s="780" t="n">
        <f aca="false">H64*12</f>
        <v>0</v>
      </c>
      <c r="I65" s="780" t="n">
        <f aca="false">I64*12</f>
        <v>0</v>
      </c>
      <c r="J65" s="780" t="n">
        <f aca="false">J64*12</f>
        <v>5005.44</v>
      </c>
      <c r="K65" s="780" t="n">
        <f aca="false">K64*12</f>
        <v>0</v>
      </c>
      <c r="L65" s="781" t="n">
        <f aca="false">L64*12</f>
        <v>6168.24</v>
      </c>
    </row>
    <row r="66" customFormat="false" ht="18" hidden="false" customHeight="true" outlineLevel="0" collapsed="false">
      <c r="A66" s="695" t="n">
        <v>2</v>
      </c>
      <c r="B66" s="696" t="s">
        <v>431</v>
      </c>
      <c r="C66" s="696"/>
      <c r="D66" s="696"/>
      <c r="E66" s="696"/>
      <c r="F66" s="696"/>
      <c r="G66" s="697" t="s">
        <v>102</v>
      </c>
      <c r="H66" s="697"/>
      <c r="I66" s="697"/>
      <c r="J66" s="697"/>
      <c r="K66" s="697"/>
      <c r="L66" s="697"/>
    </row>
    <row r="67" customFormat="false" ht="18" hidden="false" customHeight="true" outlineLevel="0" collapsed="false">
      <c r="A67" s="683" t="s">
        <v>310</v>
      </c>
      <c r="B67" s="698" t="s">
        <v>126</v>
      </c>
      <c r="C67" s="698"/>
      <c r="D67" s="698"/>
      <c r="E67" s="698"/>
      <c r="F67" s="698"/>
      <c r="G67" s="751" t="n">
        <f aca="false">G32</f>
        <v>619.52</v>
      </c>
      <c r="H67" s="751" t="n">
        <f aca="false">H32</f>
        <v>0</v>
      </c>
      <c r="I67" s="751" t="n">
        <f aca="false">I32</f>
        <v>0</v>
      </c>
      <c r="J67" s="751" t="n">
        <f aca="false">J32</f>
        <v>428.31</v>
      </c>
      <c r="K67" s="751" t="n">
        <f aca="false">K32</f>
        <v>0</v>
      </c>
      <c r="L67" s="753" t="n">
        <f aca="false">L32</f>
        <v>428.31</v>
      </c>
    </row>
    <row r="68" customFormat="false" ht="18" hidden="false" customHeight="true" outlineLevel="0" collapsed="false">
      <c r="A68" s="683" t="s">
        <v>299</v>
      </c>
      <c r="B68" s="698" t="s">
        <v>128</v>
      </c>
      <c r="C68" s="698"/>
      <c r="D68" s="698"/>
      <c r="E68" s="698"/>
      <c r="F68" s="698"/>
      <c r="G68" s="751" t="n">
        <f aca="false">G33</f>
        <v>13.51</v>
      </c>
      <c r="H68" s="751" t="n">
        <f aca="false">H33</f>
        <v>0</v>
      </c>
      <c r="I68" s="751" t="n">
        <f aca="false">I33</f>
        <v>0</v>
      </c>
      <c r="J68" s="751" t="n">
        <f aca="false">J33</f>
        <v>0</v>
      </c>
      <c r="K68" s="751" t="n">
        <f aca="false">K33</f>
        <v>0</v>
      </c>
      <c r="L68" s="753" t="n">
        <f aca="false">L33</f>
        <v>0</v>
      </c>
    </row>
    <row r="69" customFormat="false" ht="18" hidden="false" customHeight="true" outlineLevel="0" collapsed="false">
      <c r="A69" s="683" t="s">
        <v>324</v>
      </c>
      <c r="B69" s="698" t="s">
        <v>432</v>
      </c>
      <c r="C69" s="698"/>
      <c r="D69" s="698"/>
      <c r="E69" s="698"/>
      <c r="F69" s="698"/>
      <c r="G69" s="751" t="n">
        <f aca="false">G22</f>
        <v>0</v>
      </c>
      <c r="H69" s="751" t="n">
        <f aca="false">H22</f>
        <v>0</v>
      </c>
      <c r="I69" s="751" t="n">
        <f aca="false">I22</f>
        <v>0</v>
      </c>
      <c r="J69" s="751" t="n">
        <f aca="false">J22</f>
        <v>118.64</v>
      </c>
      <c r="K69" s="751" t="n">
        <f aca="false">K22</f>
        <v>0</v>
      </c>
      <c r="L69" s="753" t="n">
        <f aca="false">L22</f>
        <v>363.09</v>
      </c>
    </row>
    <row r="70" customFormat="false" ht="18" hidden="false" customHeight="true" outlineLevel="0" collapsed="false">
      <c r="A70" s="699" t="s">
        <v>433</v>
      </c>
      <c r="B70" s="699"/>
      <c r="C70" s="699"/>
      <c r="D70" s="699"/>
      <c r="E70" s="699"/>
      <c r="F70" s="699"/>
      <c r="G70" s="782" t="n">
        <f aca="false">SUM(G67:G69)</f>
        <v>633.03</v>
      </c>
      <c r="H70" s="782" t="n">
        <f aca="false">SUM(H67:H69)</f>
        <v>0</v>
      </c>
      <c r="I70" s="782" t="n">
        <f aca="false">SUM(I67:I69)</f>
        <v>0</v>
      </c>
      <c r="J70" s="782" t="n">
        <f aca="false">SUM(J67:J69)</f>
        <v>546.95</v>
      </c>
      <c r="K70" s="782" t="n">
        <f aca="false">SUM(K67:K69)</f>
        <v>0</v>
      </c>
      <c r="L70" s="783" t="n">
        <f aca="false">SUM(L67:L69)</f>
        <v>791.4</v>
      </c>
    </row>
    <row r="71" customFormat="false" ht="27" hidden="false" customHeight="true" outlineLevel="0" collapsed="false">
      <c r="A71" s="702" t="n">
        <v>5</v>
      </c>
      <c r="B71" s="703" t="s">
        <v>434</v>
      </c>
      <c r="C71" s="703"/>
      <c r="D71" s="703"/>
      <c r="E71" s="703"/>
      <c r="F71" s="704" t="s">
        <v>427</v>
      </c>
      <c r="G71" s="705" t="s">
        <v>263</v>
      </c>
      <c r="H71" s="705"/>
      <c r="I71" s="705"/>
      <c r="J71" s="705"/>
      <c r="K71" s="705"/>
      <c r="L71" s="705"/>
    </row>
    <row r="72" customFormat="false" ht="25.5" hidden="false" customHeight="true" outlineLevel="0" collapsed="false">
      <c r="A72" s="683" t="s">
        <v>310</v>
      </c>
      <c r="B72" s="686" t="s">
        <v>435</v>
      </c>
      <c r="C72" s="686"/>
      <c r="D72" s="686"/>
      <c r="E72" s="686"/>
      <c r="F72" s="706" t="n">
        <f aca="false">E41</f>
        <v>0.03</v>
      </c>
      <c r="G72" s="707" t="n">
        <f aca="false">ROUND(($F$72*G85),2)</f>
        <v>169.15</v>
      </c>
      <c r="H72" s="707" t="n">
        <f aca="false">ROUND(($F$72*H85),2)</f>
        <v>0</v>
      </c>
      <c r="I72" s="707" t="n">
        <f aca="false">ROUND(($F$72*I85),2)</f>
        <v>0</v>
      </c>
      <c r="J72" s="707" t="n">
        <f aca="false">ROUND(($F$72*J85),2)</f>
        <v>166.57</v>
      </c>
      <c r="K72" s="707" t="n">
        <f aca="false">ROUND(($F$72*K85),2)</f>
        <v>0</v>
      </c>
      <c r="L72" s="708" t="n">
        <f aca="false">ROUND(($F$72*L85),2)</f>
        <v>208.79</v>
      </c>
    </row>
    <row r="73" customFormat="false" ht="18" hidden="false" customHeight="true" outlineLevel="0" collapsed="false">
      <c r="A73" s="683" t="s">
        <v>299</v>
      </c>
      <c r="B73" s="709" t="s">
        <v>108</v>
      </c>
      <c r="C73" s="709"/>
      <c r="D73" s="709"/>
      <c r="E73" s="709"/>
      <c r="F73" s="706" t="n">
        <f aca="false">E43</f>
        <v>0.0679</v>
      </c>
      <c r="G73" s="707" t="n">
        <f aca="false">ROUND($F$73*(G72+G85),2)</f>
        <v>394.34</v>
      </c>
      <c r="H73" s="707" t="n">
        <f aca="false">ROUND($F$73*(H72+H85),2)</f>
        <v>0</v>
      </c>
      <c r="I73" s="707" t="n">
        <f aca="false">ROUND($F$73*(I72+I85),2)</f>
        <v>0</v>
      </c>
      <c r="J73" s="707" t="n">
        <f aca="false">ROUND($F$73*(J72+J85),2)</f>
        <v>388.32</v>
      </c>
      <c r="K73" s="707" t="n">
        <f aca="false">ROUND($F$73*(K72+K85),2)</f>
        <v>0</v>
      </c>
      <c r="L73" s="708" t="n">
        <f aca="false">ROUND($F$73*(L72+L85),2)</f>
        <v>486.74</v>
      </c>
    </row>
    <row r="74" customFormat="false" ht="18" hidden="false" customHeight="true" outlineLevel="0" collapsed="false">
      <c r="A74" s="710" t="s">
        <v>324</v>
      </c>
      <c r="B74" s="711" t="s">
        <v>436</v>
      </c>
      <c r="C74" s="711"/>
      <c r="D74" s="711"/>
      <c r="E74" s="711"/>
      <c r="F74" s="712" t="n">
        <f aca="false">SUM(F75:F78)</f>
        <v>0.1425</v>
      </c>
      <c r="G74" s="713" t="n">
        <f aca="false">ROUND((((G85+G72+G73)/(1-$F$74))-(G85+G72+G73)),2)</f>
        <v>1030.65</v>
      </c>
      <c r="H74" s="713" t="n">
        <f aca="false">ROUND((((H85+H72+H73)/(1-$F$74))-(H85+H72+H73)),2)</f>
        <v>0</v>
      </c>
      <c r="I74" s="713" t="n">
        <f aca="false">ROUND((((I85+I72+I73)/(1-$F$74))-(I85+I72+I73)),2)</f>
        <v>0</v>
      </c>
      <c r="J74" s="713" t="n">
        <f aca="false">ROUND((((J85+J72+J73)/(1-$F$74))-(J85+J72+J73)),2)</f>
        <v>1014.91</v>
      </c>
      <c r="K74" s="713" t="n">
        <f aca="false">ROUND((((K85+K72+K73)/(1-$F$74))-(K85+K72+K73)),2)</f>
        <v>0</v>
      </c>
      <c r="L74" s="714" t="n">
        <f aca="false">ROUND((((L85+L72+L73)/(1-$F$74))-(L85+L72+L73)),2)</f>
        <v>1272.14</v>
      </c>
    </row>
    <row r="75" customFormat="false" ht="18" hidden="false" customHeight="true" outlineLevel="0" collapsed="false">
      <c r="A75" s="715" t="s">
        <v>437</v>
      </c>
      <c r="B75" s="709" t="s">
        <v>438</v>
      </c>
      <c r="C75" s="709"/>
      <c r="D75" s="709"/>
      <c r="E75" s="709"/>
      <c r="F75" s="706" t="n">
        <f aca="false">E48+E49</f>
        <v>0.0925</v>
      </c>
      <c r="G75" s="707" t="n">
        <f aca="false">ROUND(G87*$F$75,2)</f>
        <v>669.02</v>
      </c>
      <c r="H75" s="707" t="n">
        <f aca="false">ROUND(H87*$F$75,2)</f>
        <v>0</v>
      </c>
      <c r="I75" s="707" t="n">
        <f aca="false">ROUND(I87*$F$75,2)</f>
        <v>0</v>
      </c>
      <c r="J75" s="707" t="n">
        <f aca="false">ROUND(J87*$F$75,2)</f>
        <v>658.8</v>
      </c>
      <c r="K75" s="707" t="n">
        <f aca="false">ROUND(K87*$F$75,2)</f>
        <v>0</v>
      </c>
      <c r="L75" s="708" t="n">
        <f aca="false">ROUND(L87*$F$75,2)</f>
        <v>825.78</v>
      </c>
    </row>
    <row r="76" customFormat="false" ht="18" hidden="false" customHeight="true" outlineLevel="0" collapsed="false">
      <c r="A76" s="683" t="s">
        <v>439</v>
      </c>
      <c r="B76" s="716" t="s">
        <v>440</v>
      </c>
      <c r="C76" s="716"/>
      <c r="D76" s="716"/>
      <c r="E76" s="716"/>
      <c r="F76" s="717" t="n">
        <v>0</v>
      </c>
      <c r="G76" s="707" t="n">
        <f aca="false">ROUND(G87*$F$76,2)</f>
        <v>0</v>
      </c>
      <c r="H76" s="707" t="n">
        <f aca="false">ROUND(H87*$F$76,2)</f>
        <v>0</v>
      </c>
      <c r="I76" s="707" t="n">
        <f aca="false">ROUND(I87*$F$76,2)</f>
        <v>0</v>
      </c>
      <c r="J76" s="707" t="n">
        <f aca="false">ROUND(J87*$F$76,2)</f>
        <v>0</v>
      </c>
      <c r="K76" s="707" t="n">
        <f aca="false">ROUND(K87*$F$76,2)</f>
        <v>0</v>
      </c>
      <c r="L76" s="708" t="n">
        <f aca="false">ROUND(L87*$F$76,2)</f>
        <v>0</v>
      </c>
    </row>
    <row r="77" customFormat="false" ht="18" hidden="false" customHeight="true" outlineLevel="0" collapsed="false">
      <c r="A77" s="683" t="s">
        <v>441</v>
      </c>
      <c r="B77" s="709" t="s">
        <v>442</v>
      </c>
      <c r="C77" s="709"/>
      <c r="D77" s="709"/>
      <c r="E77" s="709"/>
      <c r="F77" s="712" t="n">
        <f aca="false">E50</f>
        <v>0.05</v>
      </c>
      <c r="G77" s="707" t="n">
        <f aca="false">ROUND(G87*$F$77,2)</f>
        <v>361.63</v>
      </c>
      <c r="H77" s="707" t="n">
        <f aca="false">ROUND(H87*$F$77,2)</f>
        <v>0</v>
      </c>
      <c r="I77" s="707" t="n">
        <f aca="false">ROUND(I87*$F$77,2)</f>
        <v>0</v>
      </c>
      <c r="J77" s="707" t="n">
        <f aca="false">ROUND(J87*$F$77,2)</f>
        <v>356.11</v>
      </c>
      <c r="K77" s="707" t="n">
        <f aca="false">ROUND(K87*$F$77,2)</f>
        <v>0</v>
      </c>
      <c r="L77" s="708" t="n">
        <f aca="false">ROUND(L87*$F$77,2)</f>
        <v>446.37</v>
      </c>
    </row>
    <row r="78" customFormat="false" ht="18" hidden="false" customHeight="true" outlineLevel="0" collapsed="false">
      <c r="A78" s="683" t="s">
        <v>443</v>
      </c>
      <c r="B78" s="716" t="s">
        <v>444</v>
      </c>
      <c r="C78" s="716"/>
      <c r="D78" s="716"/>
      <c r="E78" s="716"/>
      <c r="F78" s="717" t="n">
        <v>0</v>
      </c>
      <c r="G78" s="707" t="n">
        <f aca="false">ROUND(G87*$F$78,2)</f>
        <v>0</v>
      </c>
      <c r="H78" s="707" t="n">
        <f aca="false">ROUND(H87*$F$78,2)</f>
        <v>0</v>
      </c>
      <c r="I78" s="707" t="n">
        <f aca="false">ROUND(I87*$F$78,2)</f>
        <v>0</v>
      </c>
      <c r="J78" s="707" t="n">
        <f aca="false">ROUND(J87*$F$78,2)</f>
        <v>0</v>
      </c>
      <c r="K78" s="707" t="n">
        <f aca="false">ROUND(K87*$F$78,2)</f>
        <v>0</v>
      </c>
      <c r="L78" s="708" t="n">
        <f aca="false">ROUND(L87*$F$78,2)</f>
        <v>0</v>
      </c>
    </row>
    <row r="79" customFormat="false" ht="18" hidden="false" customHeight="true" outlineLevel="0" collapsed="false">
      <c r="A79" s="720" t="s">
        <v>445</v>
      </c>
      <c r="B79" s="721"/>
      <c r="C79" s="721"/>
      <c r="D79" s="721"/>
      <c r="E79" s="721"/>
      <c r="F79" s="722"/>
      <c r="G79" s="723" t="n">
        <f aca="false">ROUND(SUM(G72:G74),2)</f>
        <v>1594.14</v>
      </c>
      <c r="H79" s="723" t="n">
        <f aca="false">ROUND(SUM(H72:H74),2)</f>
        <v>0</v>
      </c>
      <c r="I79" s="723" t="n">
        <f aca="false">ROUND(SUM(I72:I74),2)</f>
        <v>0</v>
      </c>
      <c r="J79" s="723" t="n">
        <f aca="false">ROUND(SUM(J72:J74),2)</f>
        <v>1569.8</v>
      </c>
      <c r="K79" s="723" t="n">
        <f aca="false">ROUND(SUM(K72:K74),2)</f>
        <v>0</v>
      </c>
      <c r="L79" s="724" t="n">
        <f aca="false">ROUND(SUM(L72:L74),2)</f>
        <v>1967.67</v>
      </c>
    </row>
    <row r="80" customFormat="false" ht="18" hidden="false" customHeight="true" outlineLevel="0" collapsed="false">
      <c r="A80" s="725" t="s">
        <v>446</v>
      </c>
      <c r="B80" s="725"/>
      <c r="C80" s="725"/>
      <c r="D80" s="725"/>
      <c r="E80" s="725"/>
      <c r="F80" s="725"/>
      <c r="G80" s="725"/>
      <c r="H80" s="725"/>
      <c r="I80" s="725"/>
      <c r="J80" s="725"/>
      <c r="K80" s="725"/>
      <c r="L80" s="725"/>
    </row>
    <row r="81" customFormat="false" ht="18" hidden="false" customHeight="true" outlineLevel="0" collapsed="false">
      <c r="A81" s="726" t="s">
        <v>447</v>
      </c>
      <c r="B81" s="726"/>
      <c r="C81" s="726"/>
      <c r="D81" s="726"/>
      <c r="E81" s="726"/>
      <c r="F81" s="726"/>
      <c r="G81" s="726"/>
      <c r="H81" s="726"/>
      <c r="I81" s="726"/>
      <c r="J81" s="726"/>
      <c r="K81" s="726"/>
      <c r="L81" s="726"/>
    </row>
    <row r="82" customFormat="false" ht="18" hidden="false" customHeight="true" outlineLevel="0" collapsed="false">
      <c r="A82" s="727" t="s">
        <v>448</v>
      </c>
      <c r="B82" s="727"/>
      <c r="C82" s="727"/>
      <c r="D82" s="727"/>
      <c r="E82" s="727"/>
      <c r="F82" s="727"/>
      <c r="G82" s="728" t="s">
        <v>263</v>
      </c>
      <c r="H82" s="728"/>
      <c r="I82" s="728"/>
      <c r="J82" s="728"/>
      <c r="K82" s="728"/>
      <c r="L82" s="728"/>
    </row>
    <row r="83" customFormat="false" ht="18" hidden="false" customHeight="true" outlineLevel="0" collapsed="false">
      <c r="A83" s="683" t="s">
        <v>310</v>
      </c>
      <c r="B83" s="698" t="s">
        <v>449</v>
      </c>
      <c r="C83" s="698"/>
      <c r="D83" s="698"/>
      <c r="E83" s="698"/>
      <c r="F83" s="698"/>
      <c r="G83" s="729" t="n">
        <f aca="false">G65</f>
        <v>5005.44</v>
      </c>
      <c r="H83" s="729" t="n">
        <f aca="false">H65</f>
        <v>0</v>
      </c>
      <c r="I83" s="729" t="n">
        <f aca="false">I65</f>
        <v>0</v>
      </c>
      <c r="J83" s="729" t="n">
        <f aca="false">J65</f>
        <v>5005.44</v>
      </c>
      <c r="K83" s="729" t="n">
        <f aca="false">K65</f>
        <v>0</v>
      </c>
      <c r="L83" s="730" t="n">
        <f aca="false">L65</f>
        <v>6168.24</v>
      </c>
    </row>
    <row r="84" customFormat="false" ht="18" hidden="false" customHeight="true" outlineLevel="0" collapsed="false">
      <c r="A84" s="683" t="s">
        <v>299</v>
      </c>
      <c r="B84" s="698" t="s">
        <v>431</v>
      </c>
      <c r="C84" s="698"/>
      <c r="D84" s="698"/>
      <c r="E84" s="698"/>
      <c r="F84" s="698"/>
      <c r="G84" s="729" t="n">
        <f aca="false">G70</f>
        <v>633.03</v>
      </c>
      <c r="H84" s="729" t="n">
        <f aca="false">H70</f>
        <v>0</v>
      </c>
      <c r="I84" s="729" t="n">
        <f aca="false">I70</f>
        <v>0</v>
      </c>
      <c r="J84" s="729" t="n">
        <f aca="false">J70</f>
        <v>546.95</v>
      </c>
      <c r="K84" s="729" t="n">
        <f aca="false">K70</f>
        <v>0</v>
      </c>
      <c r="L84" s="730" t="n">
        <f aca="false">L70</f>
        <v>791.4</v>
      </c>
    </row>
    <row r="85" customFormat="false" ht="18" hidden="false" customHeight="true" outlineLevel="0" collapsed="false">
      <c r="A85" s="731" t="s">
        <v>450</v>
      </c>
      <c r="B85" s="731"/>
      <c r="C85" s="731"/>
      <c r="D85" s="731"/>
      <c r="E85" s="731"/>
      <c r="F85" s="731"/>
      <c r="G85" s="732" t="n">
        <f aca="false">SUM(G83:G84)</f>
        <v>5638.47</v>
      </c>
      <c r="H85" s="732" t="n">
        <f aca="false">SUM(H83:H84)</f>
        <v>0</v>
      </c>
      <c r="I85" s="732" t="n">
        <f aca="false">SUM(I83:I84)</f>
        <v>0</v>
      </c>
      <c r="J85" s="732" t="n">
        <f aca="false">SUM(J83:J84)</f>
        <v>5552.39</v>
      </c>
      <c r="K85" s="732" t="n">
        <f aca="false">SUM(K83:K84)</f>
        <v>0</v>
      </c>
      <c r="L85" s="733" t="n">
        <f aca="false">SUM(L83:L84)</f>
        <v>6959.64</v>
      </c>
    </row>
    <row r="86" customFormat="false" ht="18" hidden="false" customHeight="true" outlineLevel="0" collapsed="false">
      <c r="A86" s="734" t="s">
        <v>313</v>
      </c>
      <c r="B86" s="735" t="s">
        <v>451</v>
      </c>
      <c r="C86" s="735"/>
      <c r="D86" s="735"/>
      <c r="E86" s="735"/>
      <c r="F86" s="735"/>
      <c r="G86" s="736" t="n">
        <f aca="false">G79</f>
        <v>1594.14</v>
      </c>
      <c r="H86" s="736" t="n">
        <f aca="false">H79</f>
        <v>0</v>
      </c>
      <c r="I86" s="736" t="n">
        <f aca="false">I79</f>
        <v>0</v>
      </c>
      <c r="J86" s="736" t="n">
        <f aca="false">J79</f>
        <v>1569.8</v>
      </c>
      <c r="K86" s="736" t="n">
        <f aca="false">K79</f>
        <v>0</v>
      </c>
      <c r="L86" s="737" t="n">
        <f aca="false">L79</f>
        <v>1967.67</v>
      </c>
    </row>
    <row r="87" customFormat="false" ht="43.5" hidden="false" customHeight="true" outlineLevel="0" collapsed="false">
      <c r="A87" s="738" t="s">
        <v>452</v>
      </c>
      <c r="B87" s="738"/>
      <c r="C87" s="738"/>
      <c r="D87" s="738"/>
      <c r="E87" s="738"/>
      <c r="F87" s="738"/>
      <c r="G87" s="739" t="n">
        <f aca="false">SUM(G85:G86)</f>
        <v>7232.61</v>
      </c>
      <c r="H87" s="739" t="n">
        <f aca="false">SUM(H85:H86)</f>
        <v>0</v>
      </c>
      <c r="I87" s="739" t="n">
        <f aca="false">SUM(I85:I86)</f>
        <v>0</v>
      </c>
      <c r="J87" s="739" t="n">
        <f aca="false">SUM(J85:J86)</f>
        <v>7122.19</v>
      </c>
      <c r="K87" s="739" t="n">
        <f aca="false">SUM(K85:K86)</f>
        <v>0</v>
      </c>
      <c r="L87" s="740" t="n">
        <f aca="false">SUM(L85:L86)</f>
        <v>8927.31</v>
      </c>
    </row>
  </sheetData>
  <sheetProtection sheet="true" password="d3be" objects="true" scenarios="true"/>
  <mergeCells count="97">
    <mergeCell ref="A3:L3"/>
    <mergeCell ref="A4:L4"/>
    <mergeCell ref="A5:L5"/>
    <mergeCell ref="A6:F6"/>
    <mergeCell ref="G6:L6"/>
    <mergeCell ref="A7:H7"/>
    <mergeCell ref="I7:L7"/>
    <mergeCell ref="A8:L8"/>
    <mergeCell ref="A9:A10"/>
    <mergeCell ref="B9:B10"/>
    <mergeCell ref="C9:D10"/>
    <mergeCell ref="E9:E10"/>
    <mergeCell ref="F9:F10"/>
    <mergeCell ref="G9:L9"/>
    <mergeCell ref="A11:L11"/>
    <mergeCell ref="A12:A22"/>
    <mergeCell ref="B12:B22"/>
    <mergeCell ref="C12:D12"/>
    <mergeCell ref="C13:E13"/>
    <mergeCell ref="C14:F14"/>
    <mergeCell ref="C15:E15"/>
    <mergeCell ref="C16:D16"/>
    <mergeCell ref="C17:D17"/>
    <mergeCell ref="C19:E19"/>
    <mergeCell ref="C20:F20"/>
    <mergeCell ref="C21:E21"/>
    <mergeCell ref="A23:F23"/>
    <mergeCell ref="A24:L24"/>
    <mergeCell ref="A25:B25"/>
    <mergeCell ref="C25:D25"/>
    <mergeCell ref="F25:L25"/>
    <mergeCell ref="A26:C26"/>
    <mergeCell ref="A27:C27"/>
    <mergeCell ref="A28:C28"/>
    <mergeCell ref="A29:C29"/>
    <mergeCell ref="A30:C30"/>
    <mergeCell ref="A31:C31"/>
    <mergeCell ref="A32:B32"/>
    <mergeCell ref="A33:B33"/>
    <mergeCell ref="A34:D34"/>
    <mergeCell ref="A35:D35"/>
    <mergeCell ref="A36:D36"/>
    <mergeCell ref="A37:F37"/>
    <mergeCell ref="A38:F38"/>
    <mergeCell ref="A39:L39"/>
    <mergeCell ref="A40:D40"/>
    <mergeCell ref="E40:F40"/>
    <mergeCell ref="G40:L40"/>
    <mergeCell ref="A42:D42"/>
    <mergeCell ref="A43:D43"/>
    <mergeCell ref="A44:D44"/>
    <mergeCell ref="A45:F45"/>
    <mergeCell ref="A46:L46"/>
    <mergeCell ref="A47:D47"/>
    <mergeCell ref="E47:F47"/>
    <mergeCell ref="G47:L47"/>
    <mergeCell ref="A48:D48"/>
    <mergeCell ref="A49:D49"/>
    <mergeCell ref="A50:D50"/>
    <mergeCell ref="A51:D51"/>
    <mergeCell ref="A52:F52"/>
    <mergeCell ref="A53:F53"/>
    <mergeCell ref="A54:F54"/>
    <mergeCell ref="A56:L56"/>
    <mergeCell ref="A57:L57"/>
    <mergeCell ref="A59:F59"/>
    <mergeCell ref="B60:E60"/>
    <mergeCell ref="G60:L60"/>
    <mergeCell ref="B61:F61"/>
    <mergeCell ref="B62:E62"/>
    <mergeCell ref="B63:E63"/>
    <mergeCell ref="A64:E64"/>
    <mergeCell ref="A65:F65"/>
    <mergeCell ref="B66:F66"/>
    <mergeCell ref="G66:L66"/>
    <mergeCell ref="B67:F67"/>
    <mergeCell ref="B68:F68"/>
    <mergeCell ref="B69:F69"/>
    <mergeCell ref="A70:F70"/>
    <mergeCell ref="B71:E71"/>
    <mergeCell ref="G71:L71"/>
    <mergeCell ref="B72:E72"/>
    <mergeCell ref="B73:E73"/>
    <mergeCell ref="B74:E74"/>
    <mergeCell ref="B75:E75"/>
    <mergeCell ref="B76:E76"/>
    <mergeCell ref="B77:E77"/>
    <mergeCell ref="B78:E78"/>
    <mergeCell ref="A80:L80"/>
    <mergeCell ref="A81:L81"/>
    <mergeCell ref="A82:F82"/>
    <mergeCell ref="G82:L82"/>
    <mergeCell ref="B83:F83"/>
    <mergeCell ref="B84:F84"/>
    <mergeCell ref="A85:F85"/>
    <mergeCell ref="B86:F86"/>
    <mergeCell ref="A87:F87"/>
  </mergeCells>
  <printOptions headings="false" gridLines="false" gridLinesSet="true" horizontalCentered="true" verticalCentered="false"/>
  <pageMargins left="0.39375" right="0" top="0.7875" bottom="0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5" man="true" max="16383" min="0"/>
  </rowBreak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87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G6" activeCellId="0" sqref="G6"/>
    </sheetView>
  </sheetViews>
  <sheetFormatPr defaultColWidth="8.83203125" defaultRowHeight="12.75" zeroHeight="false" outlineLevelRow="0" outlineLevelCol="0"/>
  <cols>
    <col collapsed="false" customWidth="true" hidden="false" outlineLevel="0" max="1" min="1" style="281" width="10.16"/>
    <col collapsed="false" customWidth="true" hidden="false" outlineLevel="0" max="2" min="2" style="281" width="7.33"/>
    <col collapsed="false" customWidth="true" hidden="false" outlineLevel="0" max="3" min="3" style="281" width="14.66"/>
    <col collapsed="false" customWidth="true" hidden="false" outlineLevel="0" max="4" min="4" style="281" width="10.33"/>
    <col collapsed="false" customWidth="true" hidden="false" outlineLevel="0" max="5" min="5" style="281" width="10.16"/>
    <col collapsed="false" customWidth="true" hidden="false" outlineLevel="0" max="6" min="6" style="281" width="11.16"/>
    <col collapsed="false" customWidth="true" hidden="false" outlineLevel="0" max="7" min="7" style="547" width="13.66"/>
    <col collapsed="false" customWidth="true" hidden="false" outlineLevel="0" max="10" min="8" style="281" width="13.66"/>
    <col collapsed="false" customWidth="true" hidden="false" outlineLevel="0" max="12" min="11" style="281" width="14.83"/>
    <col collapsed="false" customWidth="true" hidden="false" outlineLevel="0" max="1025" min="13" style="281" width="9.16"/>
  </cols>
  <sheetData>
    <row r="1" customFormat="false" ht="12.75" hidden="false" customHeight="false" outlineLevel="0" collapsed="false">
      <c r="A1" s="548"/>
      <c r="B1" s="221" t="s">
        <v>0</v>
      </c>
      <c r="C1" s="221"/>
      <c r="D1" s="221"/>
      <c r="E1" s="221"/>
      <c r="F1" s="549"/>
      <c r="G1" s="550"/>
      <c r="H1" s="551"/>
      <c r="I1" s="551"/>
      <c r="J1" s="551"/>
      <c r="K1" s="551"/>
      <c r="L1" s="552"/>
    </row>
    <row r="2" customFormat="false" ht="12.75" hidden="false" customHeight="true" outlineLevel="0" collapsed="false">
      <c r="A2" s="262"/>
      <c r="B2" s="93" t="s">
        <v>42</v>
      </c>
      <c r="C2" s="93"/>
      <c r="D2" s="93"/>
      <c r="E2" s="93"/>
      <c r="F2" s="553"/>
      <c r="G2" s="554"/>
      <c r="L2" s="555"/>
    </row>
    <row r="3" customFormat="false" ht="48.75" hidden="false" customHeight="true" outlineLevel="0" collapsed="false">
      <c r="A3" s="556" t="s">
        <v>453</v>
      </c>
      <c r="B3" s="556"/>
      <c r="C3" s="556"/>
      <c r="D3" s="556"/>
      <c r="E3" s="556"/>
      <c r="F3" s="556"/>
      <c r="G3" s="556"/>
      <c r="H3" s="556"/>
      <c r="I3" s="556"/>
      <c r="J3" s="556"/>
      <c r="K3" s="556"/>
      <c r="L3" s="556"/>
    </row>
    <row r="4" customFormat="false" ht="20.25" hidden="false" customHeight="true" outlineLevel="0" collapsed="false">
      <c r="A4" s="557" t="str">
        <f aca="false">BH!$A$4</f>
        <v>ANEXO X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</row>
    <row r="5" customFormat="false" ht="18.75" hidden="false" customHeight="true" outlineLevel="0" collapsed="false">
      <c r="A5" s="558" t="s">
        <v>389</v>
      </c>
      <c r="B5" s="558"/>
      <c r="C5" s="558"/>
      <c r="D5" s="558"/>
      <c r="E5" s="558"/>
      <c r="F5" s="558"/>
      <c r="G5" s="558"/>
      <c r="H5" s="558"/>
      <c r="I5" s="558"/>
      <c r="J5" s="558"/>
      <c r="K5" s="558"/>
      <c r="L5" s="558"/>
    </row>
    <row r="6" customFormat="false" ht="12.75" hidden="false" customHeight="false" outlineLevel="0" collapsed="false">
      <c r="A6" s="559" t="s">
        <v>390</v>
      </c>
      <c r="B6" s="559"/>
      <c r="C6" s="559"/>
      <c r="D6" s="559"/>
      <c r="E6" s="559"/>
      <c r="F6" s="559"/>
      <c r="G6" s="560" t="str">
        <f aca="false">Dados!A7</f>
        <v>CCT 2026 – MG000731/2026 (BH e outras) e MG000730/2026 (Juiz de Fora) – Data base da categoria 01 de janeiro</v>
      </c>
      <c r="H6" s="560"/>
      <c r="I6" s="560"/>
      <c r="J6" s="560"/>
      <c r="K6" s="560"/>
      <c r="L6" s="560"/>
    </row>
    <row r="7" customFormat="false" ht="23.25" hidden="false" customHeight="true" outlineLevel="0" collapsed="false">
      <c r="A7" s="268" t="s">
        <v>463</v>
      </c>
      <c r="B7" s="268"/>
      <c r="C7" s="268"/>
      <c r="D7" s="268"/>
      <c r="E7" s="268"/>
      <c r="F7" s="268"/>
      <c r="G7" s="268"/>
      <c r="H7" s="268"/>
      <c r="I7" s="561" t="s">
        <v>102</v>
      </c>
      <c r="J7" s="561"/>
      <c r="K7" s="561"/>
      <c r="L7" s="561"/>
    </row>
    <row r="8" customFormat="false" ht="16.5" hidden="false" customHeight="true" outlineLevel="0" collapsed="false">
      <c r="A8" s="562" t="s">
        <v>392</v>
      </c>
      <c r="B8" s="562"/>
      <c r="C8" s="562"/>
      <c r="D8" s="562"/>
      <c r="E8" s="562"/>
      <c r="F8" s="562"/>
      <c r="G8" s="562"/>
      <c r="H8" s="562"/>
      <c r="I8" s="562"/>
      <c r="J8" s="562"/>
      <c r="K8" s="562"/>
      <c r="L8" s="562"/>
    </row>
    <row r="9" customFormat="false" ht="12.75" hidden="false" customHeight="true" outlineLevel="0" collapsed="false">
      <c r="A9" s="563" t="s">
        <v>205</v>
      </c>
      <c r="B9" s="564" t="s">
        <v>393</v>
      </c>
      <c r="C9" s="565" t="s">
        <v>394</v>
      </c>
      <c r="D9" s="565"/>
      <c r="E9" s="566" t="s">
        <v>395</v>
      </c>
      <c r="F9" s="567" t="s">
        <v>396</v>
      </c>
      <c r="G9" s="568"/>
      <c r="H9" s="568"/>
      <c r="I9" s="568"/>
      <c r="J9" s="568"/>
      <c r="K9" s="568"/>
      <c r="L9" s="568"/>
    </row>
    <row r="10" customFormat="false" ht="68.25" hidden="false" customHeight="true" outlineLevel="0" collapsed="false">
      <c r="A10" s="563"/>
      <c r="B10" s="564"/>
      <c r="C10" s="565"/>
      <c r="D10" s="565"/>
      <c r="E10" s="566"/>
      <c r="F10" s="566"/>
      <c r="G10" s="569" t="s">
        <v>137</v>
      </c>
      <c r="H10" s="569" t="s">
        <v>138</v>
      </c>
      <c r="I10" s="569" t="s">
        <v>139</v>
      </c>
      <c r="J10" s="569" t="s">
        <v>455</v>
      </c>
      <c r="K10" s="569" t="s">
        <v>141</v>
      </c>
      <c r="L10" s="570" t="s">
        <v>142</v>
      </c>
    </row>
    <row r="11" customFormat="false" ht="18" hidden="false" customHeight="true" outlineLevel="0" collapsed="false">
      <c r="A11" s="741" t="s">
        <v>400</v>
      </c>
      <c r="B11" s="741"/>
      <c r="C11" s="741"/>
      <c r="D11" s="741"/>
      <c r="E11" s="741"/>
      <c r="F11" s="741"/>
      <c r="G11" s="741"/>
      <c r="H11" s="741"/>
      <c r="I11" s="741"/>
      <c r="J11" s="741"/>
      <c r="K11" s="741"/>
      <c r="L11" s="741"/>
    </row>
    <row r="12" customFormat="false" ht="18" hidden="false" customHeight="true" outlineLevel="0" collapsed="false">
      <c r="A12" s="574" t="n">
        <v>1</v>
      </c>
      <c r="B12" s="575" t="n">
        <v>1</v>
      </c>
      <c r="C12" s="576" t="s">
        <v>401</v>
      </c>
      <c r="D12" s="576"/>
      <c r="E12" s="577" t="n">
        <v>220</v>
      </c>
      <c r="F12" s="578" t="n">
        <f aca="false">Dados!F8</f>
        <v>2524.9</v>
      </c>
      <c r="G12" s="579" t="n">
        <f aca="false">F12</f>
        <v>2524.9</v>
      </c>
      <c r="H12" s="579" t="n">
        <v>0</v>
      </c>
      <c r="I12" s="580" t="n">
        <v>0</v>
      </c>
      <c r="J12" s="580"/>
      <c r="K12" s="786" t="n">
        <f aca="false">F12</f>
        <v>2524.9</v>
      </c>
      <c r="L12" s="581" t="n">
        <f aca="false">F12</f>
        <v>2524.9</v>
      </c>
    </row>
    <row r="13" customFormat="false" ht="18" hidden="false" customHeight="true" outlineLevel="0" collapsed="false">
      <c r="A13" s="574"/>
      <c r="B13" s="575"/>
      <c r="C13" s="582" t="s">
        <v>293</v>
      </c>
      <c r="D13" s="582"/>
      <c r="E13" s="582"/>
      <c r="F13" s="583" t="n">
        <v>0.3</v>
      </c>
      <c r="G13" s="584" t="n">
        <f aca="false">ROUND(($F$13*G12),2)</f>
        <v>757.47</v>
      </c>
      <c r="H13" s="584" t="n">
        <f aca="false">ROUND(($F$13*H12),2)</f>
        <v>0</v>
      </c>
      <c r="I13" s="584" t="n">
        <f aca="false">ROUND(($F$13*I12),2)</f>
        <v>0</v>
      </c>
      <c r="J13" s="584" t="n">
        <v>0</v>
      </c>
      <c r="K13" s="584" t="n">
        <f aca="false">ROUND(($F$13*K12),2)</f>
        <v>757.47</v>
      </c>
      <c r="L13" s="585" t="n">
        <f aca="false">ROUND(($F$13*L12),2)</f>
        <v>757.47</v>
      </c>
    </row>
    <row r="14" customFormat="false" ht="18" hidden="false" customHeight="true" outlineLevel="0" collapsed="false">
      <c r="A14" s="574"/>
      <c r="B14" s="575"/>
      <c r="C14" s="586" t="s">
        <v>402</v>
      </c>
      <c r="D14" s="586"/>
      <c r="E14" s="586"/>
      <c r="F14" s="586"/>
      <c r="G14" s="787" t="n">
        <f aca="false">SUM(G12:G13)</f>
        <v>3282.37</v>
      </c>
      <c r="H14" s="276" t="n">
        <f aca="false">SUM(H12:H13)</f>
        <v>0</v>
      </c>
      <c r="I14" s="276" t="n">
        <f aca="false">SUM(I12:I13)</f>
        <v>0</v>
      </c>
      <c r="J14" s="276" t="n">
        <f aca="false">SUM(J12:J13)</f>
        <v>0</v>
      </c>
      <c r="K14" s="276" t="n">
        <f aca="false">SUM(K12:K13)</f>
        <v>3282.37</v>
      </c>
      <c r="L14" s="587" t="n">
        <f aca="false">SUM(L12:L13)</f>
        <v>3282.37</v>
      </c>
    </row>
    <row r="15" customFormat="false" ht="18" hidden="false" customHeight="true" outlineLevel="0" collapsed="false">
      <c r="A15" s="574"/>
      <c r="B15" s="575"/>
      <c r="C15" s="588" t="s">
        <v>122</v>
      </c>
      <c r="D15" s="588"/>
      <c r="E15" s="588"/>
      <c r="F15" s="589" t="n">
        <v>0</v>
      </c>
      <c r="G15" s="462" t="n">
        <f aca="false">IF(Dados!$P$13="SIM",Dados!$Q$13,0)</f>
        <v>0</v>
      </c>
      <c r="H15" s="276" t="n">
        <v>0</v>
      </c>
      <c r="I15" s="276" t="n">
        <v>0</v>
      </c>
      <c r="J15" s="276" t="n">
        <v>0</v>
      </c>
      <c r="K15" s="276" t="n">
        <v>0</v>
      </c>
      <c r="L15" s="587" t="n">
        <v>0</v>
      </c>
    </row>
    <row r="16" customFormat="false" ht="27" hidden="false" customHeight="true" outlineLevel="0" collapsed="false">
      <c r="A16" s="574"/>
      <c r="B16" s="575"/>
      <c r="C16" s="588" t="s">
        <v>456</v>
      </c>
      <c r="D16" s="588"/>
      <c r="E16" s="590"/>
      <c r="F16" s="591" t="n">
        <v>0</v>
      </c>
      <c r="G16" s="276" t="n">
        <v>0</v>
      </c>
      <c r="H16" s="276" t="n">
        <v>0</v>
      </c>
      <c r="I16" s="578" t="n">
        <v>0</v>
      </c>
      <c r="J16" s="578" t="n">
        <v>0</v>
      </c>
      <c r="K16" s="578" t="n">
        <v>0</v>
      </c>
      <c r="L16" s="592" t="n">
        <v>0</v>
      </c>
    </row>
    <row r="17" customFormat="false" ht="27" hidden="false" customHeight="true" outlineLevel="0" collapsed="false">
      <c r="A17" s="574"/>
      <c r="B17" s="575"/>
      <c r="C17" s="588" t="s">
        <v>457</v>
      </c>
      <c r="D17" s="588"/>
      <c r="E17" s="590"/>
      <c r="F17" s="591" t="n">
        <v>0</v>
      </c>
      <c r="G17" s="593" t="n">
        <v>0</v>
      </c>
      <c r="H17" s="593" t="n">
        <f aca="false">ROUND((H12*F17),2)</f>
        <v>0</v>
      </c>
      <c r="I17" s="594" t="n">
        <v>0</v>
      </c>
      <c r="J17" s="594" t="n">
        <v>0</v>
      </c>
      <c r="K17" s="594" t="n">
        <v>0</v>
      </c>
      <c r="L17" s="595" t="n">
        <v>0</v>
      </c>
    </row>
    <row r="18" customFormat="false" ht="18" hidden="false" customHeight="true" outlineLevel="0" collapsed="false">
      <c r="A18" s="574"/>
      <c r="B18" s="575"/>
      <c r="C18" s="596" t="s">
        <v>117</v>
      </c>
      <c r="D18" s="597"/>
      <c r="E18" s="598" t="n">
        <f aca="false">Dados!O10</f>
        <v>15.21</v>
      </c>
      <c r="F18" s="599" t="n">
        <f aca="false">Dados!K12</f>
        <v>0.4</v>
      </c>
      <c r="G18" s="593" t="n">
        <v>0</v>
      </c>
      <c r="H18" s="593" t="n">
        <v>0</v>
      </c>
      <c r="I18" s="593" t="n">
        <v>0</v>
      </c>
      <c r="J18" s="593" t="n">
        <v>0</v>
      </c>
      <c r="K18" s="593" t="n">
        <v>0</v>
      </c>
      <c r="L18" s="595" t="n">
        <f aca="false">((($F$18*L14/220)*7)*$E$18)</f>
        <v>635.407152545455</v>
      </c>
    </row>
    <row r="19" customFormat="false" ht="18" hidden="false" customHeight="true" outlineLevel="0" collapsed="false">
      <c r="A19" s="574"/>
      <c r="B19" s="575"/>
      <c r="C19" s="600" t="s">
        <v>336</v>
      </c>
      <c r="D19" s="600"/>
      <c r="E19" s="600"/>
      <c r="F19" s="601" t="n">
        <v>0.2</v>
      </c>
      <c r="G19" s="593" t="n">
        <f aca="false">G18*$F$19</f>
        <v>0</v>
      </c>
      <c r="H19" s="593" t="n">
        <f aca="false">H18*$F$19</f>
        <v>0</v>
      </c>
      <c r="I19" s="593" t="n">
        <f aca="false">I18*$F$19</f>
        <v>0</v>
      </c>
      <c r="J19" s="593" t="n">
        <f aca="false">J18*$F$19</f>
        <v>0</v>
      </c>
      <c r="K19" s="593" t="n">
        <f aca="false">K18*$F$19</f>
        <v>0</v>
      </c>
      <c r="L19" s="595" t="n">
        <f aca="false">L18*$F$19</f>
        <v>127.081430509091</v>
      </c>
    </row>
    <row r="20" customFormat="false" ht="18" hidden="false" customHeight="true" outlineLevel="0" collapsed="false">
      <c r="A20" s="574"/>
      <c r="B20" s="575"/>
      <c r="C20" s="602" t="s">
        <v>405</v>
      </c>
      <c r="D20" s="602"/>
      <c r="E20" s="602"/>
      <c r="F20" s="602"/>
      <c r="G20" s="603" t="n">
        <f aca="false">SUM(G14:G19)</f>
        <v>3282.37</v>
      </c>
      <c r="H20" s="603" t="n">
        <f aca="false">SUM(H14:H19)</f>
        <v>0</v>
      </c>
      <c r="I20" s="603" t="n">
        <f aca="false">SUM(I14:I19)</f>
        <v>0</v>
      </c>
      <c r="J20" s="603" t="n">
        <f aca="false">SUM(J14:J19)</f>
        <v>0</v>
      </c>
      <c r="K20" s="603" t="n">
        <f aca="false">SUM(K14:K19)</f>
        <v>3282.37</v>
      </c>
      <c r="L20" s="604" t="n">
        <f aca="false">SUM(L14:L19)</f>
        <v>4044.85858305455</v>
      </c>
    </row>
    <row r="21" customFormat="false" ht="18" hidden="false" customHeight="true" outlineLevel="0" collapsed="false">
      <c r="A21" s="574"/>
      <c r="B21" s="575"/>
      <c r="C21" s="605" t="s">
        <v>406</v>
      </c>
      <c r="D21" s="605"/>
      <c r="E21" s="605"/>
      <c r="F21" s="606" t="n">
        <f aca="false">Encargos!C58</f>
        <v>0.764</v>
      </c>
      <c r="G21" s="579" t="n">
        <f aca="false">ROUND(($F$21*G20),2)</f>
        <v>2507.73</v>
      </c>
      <c r="H21" s="579" t="n">
        <f aca="false">ROUND(($F$21*H20),2)</f>
        <v>0</v>
      </c>
      <c r="I21" s="579" t="n">
        <f aca="false">ROUND(($F$21*I20),2)</f>
        <v>0</v>
      </c>
      <c r="J21" s="579" t="n">
        <f aca="false">ROUND(($F$21*J20),2)</f>
        <v>0</v>
      </c>
      <c r="K21" s="579" t="n">
        <f aca="false">ROUND(($F$21*K20),2)</f>
        <v>2507.73</v>
      </c>
      <c r="L21" s="581" t="n">
        <f aca="false">ROUND(($F$21*L20),2)</f>
        <v>3090.27</v>
      </c>
    </row>
    <row r="22" customFormat="false" ht="43.5" hidden="false" customHeight="true" outlineLevel="0" collapsed="false">
      <c r="A22" s="574"/>
      <c r="B22" s="575"/>
      <c r="C22" s="607" t="s">
        <v>341</v>
      </c>
      <c r="D22" s="607" t="n">
        <f aca="false">Dados!O11</f>
        <v>4.97</v>
      </c>
      <c r="E22" s="608" t="n">
        <f aca="false">Dados!E15</f>
        <v>22</v>
      </c>
      <c r="F22" s="593" t="n">
        <f aca="false">Dados!O10</f>
        <v>15.21</v>
      </c>
      <c r="G22" s="584" t="n">
        <v>0</v>
      </c>
      <c r="H22" s="584" t="n">
        <v>0</v>
      </c>
      <c r="I22" s="609" t="n">
        <v>0</v>
      </c>
      <c r="J22" s="584" t="n">
        <f aca="false">ROUND((((J14/220)+((J14/220)*0.6))*$D$22),2)</f>
        <v>0</v>
      </c>
      <c r="K22" s="584" t="n">
        <f aca="false">ROUND((((K14/220)+((K14/220)*0.6))*$F$22),2)</f>
        <v>363.09</v>
      </c>
      <c r="L22" s="585" t="n">
        <f aca="false">ROUND((((L14/220)+((L14/220)*0.6))*$F$22),2)</f>
        <v>363.09</v>
      </c>
    </row>
    <row r="23" customFormat="false" ht="18" hidden="false" customHeight="true" outlineLevel="0" collapsed="false">
      <c r="A23" s="610" t="s">
        <v>407</v>
      </c>
      <c r="B23" s="610"/>
      <c r="C23" s="610"/>
      <c r="D23" s="610"/>
      <c r="E23" s="610"/>
      <c r="F23" s="610"/>
      <c r="G23" s="611" t="n">
        <f aca="false">SUM(G20:G22)</f>
        <v>5790.1</v>
      </c>
      <c r="H23" s="611" t="n">
        <f aca="false">SUM(H20:H22)</f>
        <v>0</v>
      </c>
      <c r="I23" s="611" t="n">
        <f aca="false">SUM(I20:I22)</f>
        <v>0</v>
      </c>
      <c r="J23" s="611" t="n">
        <f aca="false">SUM(J20:J22)</f>
        <v>0</v>
      </c>
      <c r="K23" s="611" t="n">
        <f aca="false">SUM(K20:K22)</f>
        <v>6153.19</v>
      </c>
      <c r="L23" s="612" t="n">
        <f aca="false">SUM(L20:L22)</f>
        <v>7498.21858305455</v>
      </c>
    </row>
    <row r="24" customFormat="false" ht="18" hidden="false" customHeight="true" outlineLevel="0" collapsed="false">
      <c r="A24" s="613" t="s">
        <v>408</v>
      </c>
      <c r="B24" s="613"/>
      <c r="C24" s="613"/>
      <c r="D24" s="613"/>
      <c r="E24" s="613"/>
      <c r="F24" s="613"/>
      <c r="G24" s="613"/>
      <c r="H24" s="613"/>
      <c r="I24" s="613"/>
      <c r="J24" s="613"/>
      <c r="K24" s="613"/>
      <c r="L24" s="613"/>
    </row>
    <row r="25" customFormat="false" ht="18" hidden="false" customHeight="true" outlineLevel="0" collapsed="false">
      <c r="A25" s="614" t="s">
        <v>205</v>
      </c>
      <c r="B25" s="614"/>
      <c r="C25" s="496" t="s">
        <v>409</v>
      </c>
      <c r="D25" s="496"/>
      <c r="E25" s="615" t="s">
        <v>206</v>
      </c>
      <c r="F25" s="616" t="s">
        <v>410</v>
      </c>
      <c r="G25" s="616"/>
      <c r="H25" s="616"/>
      <c r="I25" s="616"/>
      <c r="J25" s="616"/>
      <c r="K25" s="616"/>
      <c r="L25" s="616"/>
    </row>
    <row r="26" customFormat="false" ht="18" hidden="false" customHeight="true" outlineLevel="0" collapsed="false">
      <c r="A26" s="617" t="s">
        <v>107</v>
      </c>
      <c r="B26" s="617"/>
      <c r="C26" s="617"/>
      <c r="D26" s="577"/>
      <c r="E26" s="618"/>
      <c r="F26" s="619"/>
      <c r="G26" s="579" t="n">
        <f aca="false">Dados!$F$9</f>
        <v>82.45</v>
      </c>
      <c r="H26" s="579" t="n">
        <v>0</v>
      </c>
      <c r="I26" s="579" t="n">
        <v>0</v>
      </c>
      <c r="J26" s="579"/>
      <c r="K26" s="579" t="n">
        <f aca="false">Dados!F9</f>
        <v>82.45</v>
      </c>
      <c r="L26" s="745" t="n">
        <f aca="false">Dados!$F$9</f>
        <v>82.45</v>
      </c>
    </row>
    <row r="27" customFormat="false" ht="18" hidden="false" customHeight="true" outlineLevel="0" collapsed="false">
      <c r="A27" s="274" t="s">
        <v>110</v>
      </c>
      <c r="B27" s="274"/>
      <c r="C27" s="274"/>
      <c r="D27" s="760"/>
      <c r="E27" s="761"/>
      <c r="F27" s="646"/>
      <c r="G27" s="593" t="n">
        <f aca="false">Dados!$F$10</f>
        <v>20.7</v>
      </c>
      <c r="H27" s="593" t="n">
        <v>0</v>
      </c>
      <c r="I27" s="593" t="n">
        <v>0</v>
      </c>
      <c r="J27" s="593"/>
      <c r="K27" s="593" t="n">
        <f aca="false">Dados!F10</f>
        <v>20.7</v>
      </c>
      <c r="L27" s="753" t="n">
        <f aca="false">Dados!$F$10</f>
        <v>20.7</v>
      </c>
    </row>
    <row r="28" customFormat="false" ht="24.75" hidden="false" customHeight="true" outlineLevel="0" collapsed="false">
      <c r="A28" s="620" t="s">
        <v>411</v>
      </c>
      <c r="B28" s="620"/>
      <c r="C28" s="620"/>
      <c r="D28" s="607"/>
      <c r="E28" s="593"/>
      <c r="F28" s="623"/>
      <c r="G28" s="593" t="n">
        <f aca="false">Dados!$F$11</f>
        <v>4</v>
      </c>
      <c r="H28" s="593" t="n">
        <v>0</v>
      </c>
      <c r="I28" s="593" t="n">
        <v>0</v>
      </c>
      <c r="J28" s="593"/>
      <c r="K28" s="593" t="n">
        <f aca="false">Dados!$F$11</f>
        <v>4</v>
      </c>
      <c r="L28" s="753" t="n">
        <f aca="false">Dados!$F$11</f>
        <v>4</v>
      </c>
    </row>
    <row r="29" customFormat="false" ht="18" hidden="false" customHeight="true" outlineLevel="0" collapsed="false">
      <c r="A29" s="620" t="s">
        <v>116</v>
      </c>
      <c r="B29" s="620"/>
      <c r="C29" s="620"/>
      <c r="D29" s="275"/>
      <c r="E29" s="532"/>
      <c r="F29" s="623"/>
      <c r="G29" s="593" t="n">
        <f aca="false">Dados!$F$12</f>
        <v>156.95</v>
      </c>
      <c r="H29" s="593" t="n">
        <v>0</v>
      </c>
      <c r="I29" s="593" t="n">
        <v>0</v>
      </c>
      <c r="J29" s="593"/>
      <c r="K29" s="593" t="n">
        <f aca="false">Dados!$F$12</f>
        <v>156.95</v>
      </c>
      <c r="L29" s="753" t="n">
        <f aca="false">Dados!$F$12</f>
        <v>156.95</v>
      </c>
    </row>
    <row r="30" customFormat="false" ht="18" hidden="false" customHeight="true" outlineLevel="0" collapsed="false">
      <c r="A30" s="620" t="s">
        <v>412</v>
      </c>
      <c r="B30" s="620"/>
      <c r="C30" s="620"/>
      <c r="D30" s="275"/>
      <c r="E30" s="532"/>
      <c r="F30" s="623"/>
      <c r="G30" s="593" t="n">
        <f aca="false">Dados!$F$13</f>
        <v>21.17</v>
      </c>
      <c r="H30" s="593" t="n">
        <v>0</v>
      </c>
      <c r="I30" s="593" t="n">
        <v>0</v>
      </c>
      <c r="J30" s="593"/>
      <c r="K30" s="593" t="n">
        <f aca="false">Dados!$F$13</f>
        <v>21.17</v>
      </c>
      <c r="L30" s="753" t="n">
        <f aca="false">Dados!$F$13</f>
        <v>21.17</v>
      </c>
    </row>
    <row r="31" customFormat="false" ht="18" hidden="false" customHeight="true" outlineLevel="0" collapsed="false">
      <c r="A31" s="274" t="s">
        <v>125</v>
      </c>
      <c r="B31" s="274"/>
      <c r="C31" s="274"/>
      <c r="D31" s="275"/>
      <c r="E31" s="593"/>
      <c r="F31" s="623"/>
      <c r="G31" s="593" t="n">
        <f aca="false">Dados!$F$14</f>
        <v>210.57</v>
      </c>
      <c r="H31" s="593" t="n">
        <v>0</v>
      </c>
      <c r="I31" s="593" t="n">
        <v>0</v>
      </c>
      <c r="J31" s="593"/>
      <c r="K31" s="593" t="n">
        <f aca="false">Dados!$F$14</f>
        <v>210.57</v>
      </c>
      <c r="L31" s="753" t="n">
        <f aca="false">Dados!$F$14</f>
        <v>210.57</v>
      </c>
    </row>
    <row r="32" customFormat="false" ht="18" hidden="false" customHeight="true" outlineLevel="0" collapsed="false">
      <c r="A32" s="624" t="s">
        <v>126</v>
      </c>
      <c r="B32" s="624"/>
      <c r="C32" s="625" t="n">
        <f aca="false">Dados!E15</f>
        <v>22</v>
      </c>
      <c r="D32" s="626" t="n">
        <f aca="false">Dados!D15</f>
        <v>15.21</v>
      </c>
      <c r="E32" s="627" t="n">
        <f aca="false">Dados!F15</f>
        <v>0</v>
      </c>
      <c r="F32" s="623" t="n">
        <f aca="false">Dados!G15</f>
        <v>28.16</v>
      </c>
      <c r="G32" s="593" t="n">
        <f aca="false">ROUND((($F$32*$C$32)-(($F$32*$C$32)*$E$32)),2)</f>
        <v>619.52</v>
      </c>
      <c r="H32" s="593" t="n">
        <v>0</v>
      </c>
      <c r="I32" s="593" t="n">
        <v>0</v>
      </c>
      <c r="J32" s="593"/>
      <c r="K32" s="593" t="n">
        <f aca="false">ROUND((($F$32*$D$32)-(($F$32*$D$32)*$E$32)),2)</f>
        <v>428.31</v>
      </c>
      <c r="L32" s="753" t="n">
        <f aca="false">ROUND((($F$32*$D$32)-(($F$32*$D$32)*$E$32)),2)</f>
        <v>428.31</v>
      </c>
    </row>
    <row r="33" customFormat="false" ht="18" hidden="false" customHeight="true" outlineLevel="0" collapsed="false">
      <c r="A33" s="629" t="s">
        <v>128</v>
      </c>
      <c r="B33" s="629"/>
      <c r="C33" s="630" t="n">
        <f aca="false">Dados!E16</f>
        <v>22</v>
      </c>
      <c r="D33" s="631" t="n">
        <f aca="false">Dados!D16</f>
        <v>15.21</v>
      </c>
      <c r="E33" s="632" t="n">
        <f aca="false">Dados!F16</f>
        <v>0.06</v>
      </c>
      <c r="F33" s="633" t="n">
        <f aca="false">Dados!E31</f>
        <v>5</v>
      </c>
      <c r="G33" s="634" t="n">
        <f aca="false">ROUND((IF(((($F$33*2)*$C$33)-($E$33*G12))&gt;0,((($F$33*2)*$C$33)-($E$33*G12)),0)),2)</f>
        <v>68.51</v>
      </c>
      <c r="H33" s="276" t="n">
        <v>0</v>
      </c>
      <c r="I33" s="276" t="n">
        <v>0</v>
      </c>
      <c r="J33" s="276"/>
      <c r="K33" s="587" t="n">
        <f aca="false">ROUND((IF(((($F$33*2)*$D$33)-($E$33*K12))&gt;0,((($F$33*2)*$D$33)-($E$33*K12)),0)),2)</f>
        <v>0.61</v>
      </c>
      <c r="L33" s="753" t="n">
        <f aca="false">ROUND((IF(((($F$33*2)*$D$33)-($E$33*L12))&gt;0,((($F$33*2)*$D$33)-($E$33*L12)),0)),2)</f>
        <v>0.61</v>
      </c>
      <c r="M33" s="756"/>
    </row>
    <row r="34" customFormat="false" ht="18" hidden="false" customHeight="true" outlineLevel="0" collapsed="false">
      <c r="A34" s="629" t="str">
        <f aca="false">Dados!H17</f>
        <v>Outros (inserir somente com a justificativa legal)</v>
      </c>
      <c r="B34" s="629"/>
      <c r="C34" s="629"/>
      <c r="D34" s="629"/>
      <c r="E34" s="764"/>
      <c r="F34" s="765"/>
      <c r="G34" s="634" t="n">
        <f aca="false">Dados!M17</f>
        <v>0</v>
      </c>
      <c r="H34" s="276" t="n">
        <f aca="false">Dados!M17</f>
        <v>0</v>
      </c>
      <c r="I34" s="276" t="n">
        <f aca="false">Dados!M17</f>
        <v>0</v>
      </c>
      <c r="J34" s="276" t="n">
        <f aca="false">Dados!M17</f>
        <v>0</v>
      </c>
      <c r="K34" s="276" t="n">
        <f aca="false">Dados!M17</f>
        <v>0</v>
      </c>
      <c r="L34" s="587" t="n">
        <f aca="false">Dados!M17</f>
        <v>0</v>
      </c>
      <c r="M34" s="756"/>
    </row>
    <row r="35" customFormat="false" ht="18" hidden="false" customHeight="true" outlineLevel="0" collapsed="false">
      <c r="A35" s="629" t="str">
        <f aca="false">Dados!H18</f>
        <v>Outros (inserir somente com a justificativa legal)</v>
      </c>
      <c r="B35" s="629"/>
      <c r="C35" s="629"/>
      <c r="D35" s="629"/>
      <c r="E35" s="764"/>
      <c r="F35" s="765"/>
      <c r="G35" s="634" t="n">
        <f aca="false">Dados!M18</f>
        <v>0</v>
      </c>
      <c r="H35" s="276" t="n">
        <f aca="false">Dados!M18</f>
        <v>0</v>
      </c>
      <c r="I35" s="276" t="n">
        <f aca="false">Dados!M18</f>
        <v>0</v>
      </c>
      <c r="J35" s="276" t="n">
        <f aca="false">Dados!M18</f>
        <v>0</v>
      </c>
      <c r="K35" s="276" t="n">
        <f aca="false">Dados!M18</f>
        <v>0</v>
      </c>
      <c r="L35" s="587" t="n">
        <f aca="false">Dados!M18</f>
        <v>0</v>
      </c>
      <c r="M35" s="756"/>
    </row>
    <row r="36" customFormat="false" ht="18" hidden="false" customHeight="true" outlineLevel="0" collapsed="false">
      <c r="A36" s="629" t="str">
        <f aca="false">Dados!H19</f>
        <v>Outros (inserir somente com a justificativa legal)</v>
      </c>
      <c r="B36" s="629"/>
      <c r="C36" s="629"/>
      <c r="D36" s="629"/>
      <c r="E36" s="764"/>
      <c r="F36" s="765"/>
      <c r="G36" s="634" t="n">
        <f aca="false">Dados!M19</f>
        <v>0</v>
      </c>
      <c r="H36" s="276" t="n">
        <f aca="false">Dados!M19</f>
        <v>0</v>
      </c>
      <c r="I36" s="276" t="n">
        <f aca="false">Dados!M19</f>
        <v>0</v>
      </c>
      <c r="J36" s="276" t="n">
        <f aca="false">Dados!M19</f>
        <v>0</v>
      </c>
      <c r="K36" s="276" t="n">
        <f aca="false">Dados!M19</f>
        <v>0</v>
      </c>
      <c r="L36" s="587" t="n">
        <f aca="false">Dados!M19</f>
        <v>0</v>
      </c>
      <c r="M36" s="756"/>
    </row>
    <row r="37" customFormat="false" ht="18" hidden="false" customHeight="true" outlineLevel="0" collapsed="false">
      <c r="A37" s="635" t="s">
        <v>413</v>
      </c>
      <c r="B37" s="635"/>
      <c r="C37" s="635"/>
      <c r="D37" s="635"/>
      <c r="E37" s="635"/>
      <c r="F37" s="635"/>
      <c r="G37" s="603" t="n">
        <f aca="false">SUM(G26:G36)</f>
        <v>1183.87</v>
      </c>
      <c r="H37" s="603" t="n">
        <f aca="false">SUM(H26:H36)</f>
        <v>0</v>
      </c>
      <c r="I37" s="603" t="n">
        <f aca="false">SUM(I26:I36)</f>
        <v>0</v>
      </c>
      <c r="J37" s="603" t="n">
        <f aca="false">SUM(J26:J36)</f>
        <v>0</v>
      </c>
      <c r="K37" s="603" t="n">
        <f aca="false">SUM(K26:K36)</f>
        <v>924.76</v>
      </c>
      <c r="L37" s="604" t="n">
        <f aca="false">SUM(L26:L36)</f>
        <v>924.76</v>
      </c>
    </row>
    <row r="38" customFormat="false" ht="18" hidden="false" customHeight="true" outlineLevel="0" collapsed="false">
      <c r="A38" s="636" t="s">
        <v>414</v>
      </c>
      <c r="B38" s="636"/>
      <c r="C38" s="636"/>
      <c r="D38" s="636"/>
      <c r="E38" s="636"/>
      <c r="F38" s="636"/>
      <c r="G38" s="637" t="n">
        <f aca="false">G23+G37</f>
        <v>6973.97</v>
      </c>
      <c r="H38" s="611" t="n">
        <f aca="false">H23+H37</f>
        <v>0</v>
      </c>
      <c r="I38" s="611" t="n">
        <f aca="false">I23+I37</f>
        <v>0</v>
      </c>
      <c r="J38" s="611" t="n">
        <f aca="false">J23+J37</f>
        <v>0</v>
      </c>
      <c r="K38" s="611" t="n">
        <f aca="false">K23+K37</f>
        <v>7077.95</v>
      </c>
      <c r="L38" s="612" t="n">
        <f aca="false">L23+L37</f>
        <v>8422.97858305454</v>
      </c>
    </row>
    <row r="39" customFormat="false" ht="18" hidden="false" customHeight="true" outlineLevel="0" collapsed="false">
      <c r="A39" s="613" t="s">
        <v>415</v>
      </c>
      <c r="B39" s="613"/>
      <c r="C39" s="613"/>
      <c r="D39" s="613"/>
      <c r="E39" s="613"/>
      <c r="F39" s="613"/>
      <c r="G39" s="613"/>
      <c r="H39" s="613"/>
      <c r="I39" s="613"/>
      <c r="J39" s="613"/>
      <c r="K39" s="613"/>
      <c r="L39" s="613"/>
    </row>
    <row r="40" customFormat="false" ht="18" hidden="false" customHeight="true" outlineLevel="0" collapsed="false">
      <c r="A40" s="638" t="s">
        <v>205</v>
      </c>
      <c r="B40" s="638"/>
      <c r="C40" s="638"/>
      <c r="D40" s="638"/>
      <c r="E40" s="496" t="s">
        <v>206</v>
      </c>
      <c r="F40" s="496"/>
      <c r="G40" s="639"/>
      <c r="H40" s="639"/>
      <c r="I40" s="639"/>
      <c r="J40" s="639"/>
      <c r="K40" s="639"/>
      <c r="L40" s="639"/>
    </row>
    <row r="41" customFormat="false" ht="18" hidden="false" customHeight="true" outlineLevel="0" collapsed="false">
      <c r="A41" s="640" t="s">
        <v>416</v>
      </c>
      <c r="B41" s="641"/>
      <c r="C41" s="641"/>
      <c r="D41" s="641"/>
      <c r="E41" s="642" t="n">
        <f aca="false">Dados!K8</f>
        <v>0.03</v>
      </c>
      <c r="F41" s="643"/>
      <c r="G41" s="644" t="n">
        <f aca="false">ROUND((G38*$E$41),2)</f>
        <v>209.22</v>
      </c>
      <c r="H41" s="579" t="n">
        <f aca="false">ROUND((H38*$E$41),2)</f>
        <v>0</v>
      </c>
      <c r="I41" s="579" t="n">
        <f aca="false">ROUND((I38*$E$41),2)</f>
        <v>0</v>
      </c>
      <c r="J41" s="579" t="n">
        <f aca="false">ROUND((J38*$E$41),2)</f>
        <v>0</v>
      </c>
      <c r="K41" s="579" t="n">
        <f aca="false">ROUND((K38*$E$41),2)</f>
        <v>212.34</v>
      </c>
      <c r="L41" s="581" t="n">
        <f aca="false">ROUND((L38*$E$41),2)</f>
        <v>252.69</v>
      </c>
    </row>
    <row r="42" customFormat="false" ht="18" hidden="false" customHeight="true" outlineLevel="0" collapsed="false">
      <c r="A42" s="645" t="s">
        <v>417</v>
      </c>
      <c r="B42" s="645"/>
      <c r="C42" s="645"/>
      <c r="D42" s="645"/>
      <c r="E42" s="646"/>
      <c r="F42" s="647"/>
      <c r="G42" s="593" t="n">
        <f aca="false">G38+G41</f>
        <v>7183.19</v>
      </c>
      <c r="H42" s="593" t="n">
        <f aca="false">H38+H41</f>
        <v>0</v>
      </c>
      <c r="I42" s="593" t="n">
        <f aca="false">I38+I41</f>
        <v>0</v>
      </c>
      <c r="J42" s="593" t="n">
        <f aca="false">J38+J41</f>
        <v>0</v>
      </c>
      <c r="K42" s="593" t="n">
        <f aca="false">K38+K41</f>
        <v>7290.29</v>
      </c>
      <c r="L42" s="595" t="n">
        <f aca="false">L38+L41</f>
        <v>8675.66858305455</v>
      </c>
    </row>
    <row r="43" customFormat="false" ht="18" hidden="false" customHeight="true" outlineLevel="0" collapsed="false">
      <c r="A43" s="274" t="s">
        <v>108</v>
      </c>
      <c r="B43" s="274"/>
      <c r="C43" s="274"/>
      <c r="D43" s="274"/>
      <c r="E43" s="646" t="n">
        <f aca="false">Dados!K9</f>
        <v>0.0679</v>
      </c>
      <c r="F43" s="647"/>
      <c r="G43" s="593" t="n">
        <f aca="false">ROUND((G42*$E$43),2)</f>
        <v>487.74</v>
      </c>
      <c r="H43" s="593" t="n">
        <f aca="false">ROUND((H42*$E$43),2)</f>
        <v>0</v>
      </c>
      <c r="I43" s="593" t="n">
        <f aca="false">ROUND((I42*$E$43),2)</f>
        <v>0</v>
      </c>
      <c r="J43" s="593" t="n">
        <f aca="false">ROUND((J42*$E$43),2)</f>
        <v>0</v>
      </c>
      <c r="K43" s="593" t="n">
        <f aca="false">ROUND((K42*$E$43),2)</f>
        <v>495.01</v>
      </c>
      <c r="L43" s="595" t="n">
        <f aca="false">ROUND((L42*$E$43),2)</f>
        <v>589.08</v>
      </c>
    </row>
    <row r="44" customFormat="false" ht="24" hidden="false" customHeight="true" outlineLevel="0" collapsed="false">
      <c r="A44" s="648" t="s">
        <v>418</v>
      </c>
      <c r="B44" s="648"/>
      <c r="C44" s="648"/>
      <c r="D44" s="648"/>
      <c r="E44" s="649" t="n">
        <f aca="false">SUM(E41:E43)</f>
        <v>0.0979</v>
      </c>
      <c r="F44" s="650"/>
      <c r="G44" s="603" t="n">
        <f aca="false">G41+G43</f>
        <v>696.96</v>
      </c>
      <c r="H44" s="603" t="n">
        <f aca="false">H41+H43</f>
        <v>0</v>
      </c>
      <c r="I44" s="603" t="n">
        <f aca="false">I41+I43</f>
        <v>0</v>
      </c>
      <c r="J44" s="603" t="n">
        <f aca="false">J41+J43</f>
        <v>0</v>
      </c>
      <c r="K44" s="603" t="n">
        <f aca="false">K41+K43</f>
        <v>707.35</v>
      </c>
      <c r="L44" s="604" t="n">
        <f aca="false">L41+L43</f>
        <v>841.77</v>
      </c>
    </row>
    <row r="45" customFormat="false" ht="25.5" hidden="false" customHeight="true" outlineLevel="0" collapsed="false">
      <c r="A45" s="651" t="s">
        <v>419</v>
      </c>
      <c r="B45" s="651"/>
      <c r="C45" s="651"/>
      <c r="D45" s="651"/>
      <c r="E45" s="651"/>
      <c r="F45" s="651"/>
      <c r="G45" s="611" t="n">
        <f aca="false">G23+G37+G44</f>
        <v>7670.93</v>
      </c>
      <c r="H45" s="611" t="n">
        <f aca="false">H23+H37+H44</f>
        <v>0</v>
      </c>
      <c r="I45" s="611" t="n">
        <f aca="false">I23+I37+I44</f>
        <v>0</v>
      </c>
      <c r="J45" s="611" t="n">
        <f aca="false">J23+J37+J44</f>
        <v>0</v>
      </c>
      <c r="K45" s="611" t="n">
        <f aca="false">K23+K37+K44</f>
        <v>7785.3</v>
      </c>
      <c r="L45" s="612" t="n">
        <f aca="false">L23+L37+L44</f>
        <v>9264.74858305455</v>
      </c>
    </row>
    <row r="46" customFormat="false" ht="18" hidden="false" customHeight="true" outlineLevel="0" collapsed="false">
      <c r="A46" s="652" t="s">
        <v>420</v>
      </c>
      <c r="B46" s="652"/>
      <c r="C46" s="652"/>
      <c r="D46" s="652"/>
      <c r="E46" s="652"/>
      <c r="F46" s="652"/>
      <c r="G46" s="652"/>
      <c r="H46" s="652"/>
      <c r="I46" s="652"/>
      <c r="J46" s="652"/>
      <c r="K46" s="652"/>
      <c r="L46" s="652"/>
    </row>
    <row r="47" customFormat="false" ht="18" hidden="false" customHeight="true" outlineLevel="0" collapsed="false">
      <c r="A47" s="653" t="s">
        <v>205</v>
      </c>
      <c r="B47" s="653"/>
      <c r="C47" s="653"/>
      <c r="D47" s="653"/>
      <c r="E47" s="438" t="s">
        <v>206</v>
      </c>
      <c r="F47" s="438"/>
      <c r="G47" s="654"/>
      <c r="H47" s="654"/>
      <c r="I47" s="654"/>
      <c r="J47" s="654"/>
      <c r="K47" s="654"/>
      <c r="L47" s="654"/>
    </row>
    <row r="48" customFormat="false" ht="18" hidden="false" customHeight="true" outlineLevel="0" collapsed="false">
      <c r="A48" s="617" t="s">
        <v>111</v>
      </c>
      <c r="B48" s="617"/>
      <c r="C48" s="617"/>
      <c r="D48" s="617"/>
      <c r="E48" s="646" t="n">
        <f aca="false">Dados!K10</f>
        <v>0.076</v>
      </c>
      <c r="F48" s="647"/>
      <c r="G48" s="644" t="n">
        <f aca="false">ROUND((G52*$E$48),2)</f>
        <v>679.87</v>
      </c>
      <c r="H48" s="579" t="n">
        <f aca="false">ROUND((H52*$E$48),2)</f>
        <v>0</v>
      </c>
      <c r="I48" s="579" t="n">
        <f aca="false">ROUND((I52*$E$48),2)</f>
        <v>0</v>
      </c>
      <c r="J48" s="579" t="n">
        <f aca="false">ROUND((J52*$E$48),2)</f>
        <v>0</v>
      </c>
      <c r="K48" s="579" t="n">
        <f aca="false">ROUND((K52*$E$48),2)</f>
        <v>690.01</v>
      </c>
      <c r="L48" s="581" t="n">
        <f aca="false">ROUND((L52*$E$48),2)</f>
        <v>821.13</v>
      </c>
    </row>
    <row r="49" customFormat="false" ht="18" hidden="false" customHeight="true" outlineLevel="0" collapsed="false">
      <c r="A49" s="274" t="s">
        <v>421</v>
      </c>
      <c r="B49" s="274"/>
      <c r="C49" s="274"/>
      <c r="D49" s="274"/>
      <c r="E49" s="646" t="n">
        <f aca="false">Dados!K11</f>
        <v>0.0165</v>
      </c>
      <c r="F49" s="647"/>
      <c r="G49" s="593" t="n">
        <f aca="false">ROUND((G52*$E$49),2)</f>
        <v>147.6</v>
      </c>
      <c r="H49" s="593" t="n">
        <f aca="false">ROUND((H52*$E$49),2)</f>
        <v>0</v>
      </c>
      <c r="I49" s="593" t="n">
        <f aca="false">ROUND((I52*$E$49),2)</f>
        <v>0</v>
      </c>
      <c r="J49" s="593" t="n">
        <f aca="false">ROUND((J52*$E$49),2)</f>
        <v>0</v>
      </c>
      <c r="K49" s="593" t="n">
        <f aca="false">ROUND((K52*$E$49),2)</f>
        <v>149.8</v>
      </c>
      <c r="L49" s="595" t="n">
        <f aca="false">ROUND((L52*$E$49),2)</f>
        <v>178.27</v>
      </c>
    </row>
    <row r="50" customFormat="false" ht="18" hidden="false" customHeight="true" outlineLevel="0" collapsed="false">
      <c r="A50" s="274" t="s">
        <v>134</v>
      </c>
      <c r="B50" s="274"/>
      <c r="C50" s="274"/>
      <c r="D50" s="274"/>
      <c r="E50" s="646" t="n">
        <f aca="false">Dados!D31</f>
        <v>0.05</v>
      </c>
      <c r="F50" s="647"/>
      <c r="G50" s="593" t="n">
        <f aca="false">ROUND((G52*$E$50),2)</f>
        <v>447.28</v>
      </c>
      <c r="H50" s="593" t="n">
        <f aca="false">ROUND((H52*$E$50),2)</f>
        <v>0</v>
      </c>
      <c r="I50" s="593" t="n">
        <f aca="false">ROUND((I52*$E$50),2)</f>
        <v>0</v>
      </c>
      <c r="J50" s="593" t="n">
        <f aca="false">ROUND((J52*$E$50),2)</f>
        <v>0</v>
      </c>
      <c r="K50" s="593" t="n">
        <f aca="false">ROUND((K52*$E$50),2)</f>
        <v>453.95</v>
      </c>
      <c r="L50" s="595" t="n">
        <f aca="false">ROUND((L52*$E$50),2)</f>
        <v>540.22</v>
      </c>
    </row>
    <row r="51" customFormat="false" ht="18.75" hidden="false" customHeight="true" outlineLevel="0" collapsed="false">
      <c r="A51" s="655" t="s">
        <v>422</v>
      </c>
      <c r="B51" s="655"/>
      <c r="C51" s="655"/>
      <c r="D51" s="655"/>
      <c r="E51" s="656" t="n">
        <f aca="false">SUM(E48:E50)</f>
        <v>0.1425</v>
      </c>
      <c r="F51" s="657"/>
      <c r="G51" s="634" t="n">
        <f aca="false">SUM(G48:G50)</f>
        <v>1274.75</v>
      </c>
      <c r="H51" s="634" t="n">
        <f aca="false">SUM(H48:H50)</f>
        <v>0</v>
      </c>
      <c r="I51" s="634" t="n">
        <f aca="false">SUM(I48:I50)</f>
        <v>0</v>
      </c>
      <c r="J51" s="634" t="n">
        <f aca="false">SUM(J48:J50)</f>
        <v>0</v>
      </c>
      <c r="K51" s="634" t="n">
        <f aca="false">SUM(K48:K50)</f>
        <v>1293.76</v>
      </c>
      <c r="L51" s="658" t="n">
        <f aca="false">SUM(L48:L50)</f>
        <v>1539.62</v>
      </c>
    </row>
    <row r="52" customFormat="false" ht="22.5" hidden="false" customHeight="true" outlineLevel="0" collapsed="false">
      <c r="A52" s="659" t="str">
        <f aca="false">A53</f>
        <v>VALOR MENSAL DA CATEGORIA</v>
      </c>
      <c r="B52" s="659"/>
      <c r="C52" s="659"/>
      <c r="D52" s="659"/>
      <c r="E52" s="659"/>
      <c r="F52" s="659"/>
      <c r="G52" s="660" t="n">
        <f aca="false">ROUND(G45/(1-$E$51),2)</f>
        <v>8945.69</v>
      </c>
      <c r="H52" s="660" t="n">
        <f aca="false">ROUND(H45/(1-$E$51),2)</f>
        <v>0</v>
      </c>
      <c r="I52" s="660" t="n">
        <f aca="false">ROUND(I45/(1-$E$51),2)</f>
        <v>0</v>
      </c>
      <c r="J52" s="660" t="n">
        <f aca="false">ROUND(J45/(1-$E$51),2)</f>
        <v>0</v>
      </c>
      <c r="K52" s="660" t="n">
        <f aca="false">ROUND(K45/(1-$E$51),2)</f>
        <v>9079.07</v>
      </c>
      <c r="L52" s="661" t="n">
        <f aca="false">ROUND(L45/(1-$E$51),2)</f>
        <v>10804.37</v>
      </c>
    </row>
    <row r="53" customFormat="false" ht="34.5" hidden="false" customHeight="true" outlineLevel="0" collapsed="false">
      <c r="A53" s="662" t="s">
        <v>377</v>
      </c>
      <c r="B53" s="662"/>
      <c r="C53" s="662"/>
      <c r="D53" s="662"/>
      <c r="E53" s="662"/>
      <c r="F53" s="662"/>
      <c r="G53" s="663" t="n">
        <f aca="false">G52</f>
        <v>8945.69</v>
      </c>
      <c r="H53" s="663" t="n">
        <f aca="false">H52</f>
        <v>0</v>
      </c>
      <c r="I53" s="663" t="n">
        <f aca="false">I52</f>
        <v>0</v>
      </c>
      <c r="J53" s="663" t="n">
        <f aca="false">J52</f>
        <v>0</v>
      </c>
      <c r="K53" s="663" t="n">
        <f aca="false">K52</f>
        <v>9079.07</v>
      </c>
      <c r="L53" s="664" t="n">
        <f aca="false">L52</f>
        <v>10804.37</v>
      </c>
    </row>
    <row r="54" customFormat="false" ht="39.75" hidden="false" customHeight="true" outlineLevel="0" collapsed="false">
      <c r="A54" s="662" t="s">
        <v>423</v>
      </c>
      <c r="B54" s="662"/>
      <c r="C54" s="662"/>
      <c r="D54" s="662"/>
      <c r="E54" s="662"/>
      <c r="F54" s="662"/>
      <c r="G54" s="663" t="n">
        <f aca="false">G53*1</f>
        <v>8945.69</v>
      </c>
      <c r="H54" s="663" t="n">
        <f aca="false">H53*1</f>
        <v>0</v>
      </c>
      <c r="I54" s="663" t="n">
        <f aca="false">I53*2</f>
        <v>0</v>
      </c>
      <c r="J54" s="663" t="n">
        <f aca="false">J53*2</f>
        <v>0</v>
      </c>
      <c r="K54" s="663" t="n">
        <f aca="false">K53*2</f>
        <v>18158.14</v>
      </c>
      <c r="L54" s="664" t="n">
        <f aca="false">L53*2</f>
        <v>21608.74</v>
      </c>
    </row>
    <row r="55" customFormat="false" ht="76.5" hidden="false" customHeight="true" outlineLevel="0" collapsed="false">
      <c r="A55" s="665"/>
      <c r="B55" s="665"/>
      <c r="C55" s="665"/>
      <c r="D55" s="665"/>
      <c r="E55" s="665"/>
      <c r="F55" s="665"/>
      <c r="G55" s="666"/>
      <c r="H55" s="666"/>
      <c r="I55" s="666"/>
      <c r="J55" s="666"/>
      <c r="K55" s="666"/>
      <c r="L55" s="666"/>
    </row>
    <row r="56" customFormat="false" ht="41.25" hidden="false" customHeight="true" outlineLevel="0" collapsed="false">
      <c r="A56" s="667" t="s">
        <v>424</v>
      </c>
      <c r="B56" s="667"/>
      <c r="C56" s="667"/>
      <c r="D56" s="667"/>
      <c r="E56" s="667"/>
      <c r="F56" s="667"/>
      <c r="G56" s="667"/>
      <c r="H56" s="667"/>
      <c r="I56" s="667"/>
      <c r="J56" s="667"/>
      <c r="K56" s="667"/>
      <c r="L56" s="667"/>
    </row>
    <row r="57" customFormat="false" ht="20.25" hidden="false" customHeight="true" outlineLevel="0" collapsed="false">
      <c r="A57" s="775" t="str">
        <f aca="false">BH!$A$57</f>
        <v>ANEXO X</v>
      </c>
      <c r="B57" s="775"/>
      <c r="C57" s="775"/>
      <c r="D57" s="775"/>
      <c r="E57" s="775"/>
      <c r="F57" s="775"/>
      <c r="G57" s="775"/>
      <c r="H57" s="775"/>
      <c r="I57" s="775"/>
      <c r="J57" s="775"/>
      <c r="K57" s="775"/>
      <c r="L57" s="775"/>
    </row>
    <row r="58" customFormat="false" ht="13.5" hidden="false" customHeight="true" outlineLevel="0" collapsed="false">
      <c r="A58" s="668"/>
      <c r="B58" s="669"/>
      <c r="C58" s="669"/>
      <c r="D58" s="669"/>
      <c r="E58" s="669"/>
      <c r="F58" s="669"/>
      <c r="G58" s="669"/>
      <c r="I58" s="669"/>
      <c r="J58" s="670" t="s">
        <v>102</v>
      </c>
      <c r="K58" s="669"/>
      <c r="L58" s="671"/>
    </row>
    <row r="59" customFormat="false" ht="69" hidden="false" customHeight="true" outlineLevel="0" collapsed="false">
      <c r="A59" s="672" t="s">
        <v>425</v>
      </c>
      <c r="B59" s="672"/>
      <c r="C59" s="672"/>
      <c r="D59" s="672"/>
      <c r="E59" s="672"/>
      <c r="F59" s="672"/>
      <c r="G59" s="673" t="str">
        <f aca="false">G10</f>
        <v>DIURNO 220H/M</v>
      </c>
      <c r="H59" s="673" t="str">
        <f aca="false">H10</f>
        <v>DIURNO 220H/M LÍDER</v>
      </c>
      <c r="I59" s="673" t="str">
        <f aca="false">I10</f>
        <v>DIURNO 12HX36H (COM INTERVALO)</v>
      </c>
      <c r="J59" s="673" t="str">
        <f aca="false">J10</f>
        <v>DIURNO 12HX36H INDENIZADO FINAIS SEMANA E FERIADOS)</v>
      </c>
      <c r="K59" s="673" t="str">
        <f aca="false">K10</f>
        <v>DIURNO 12HX36H (INDENIZADO)</v>
      </c>
      <c r="L59" s="674" t="str">
        <f aca="false">L10</f>
        <v>NOTURNO 12HX36H (INDENIZADO)</v>
      </c>
    </row>
    <row r="60" customFormat="false" ht="27.75" hidden="false" customHeight="true" outlineLevel="0" collapsed="false">
      <c r="A60" s="675" t="s">
        <v>426</v>
      </c>
      <c r="B60" s="676" t="s">
        <v>241</v>
      </c>
      <c r="C60" s="676"/>
      <c r="D60" s="676"/>
      <c r="E60" s="676"/>
      <c r="F60" s="677" t="s">
        <v>427</v>
      </c>
      <c r="G60" s="678" t="s">
        <v>102</v>
      </c>
      <c r="H60" s="678"/>
      <c r="I60" s="678"/>
      <c r="J60" s="678"/>
      <c r="K60" s="678"/>
      <c r="L60" s="678"/>
    </row>
    <row r="61" customFormat="false" ht="18" hidden="false" customHeight="true" outlineLevel="0" collapsed="false">
      <c r="A61" s="679" t="n">
        <v>1</v>
      </c>
      <c r="B61" s="680" t="s">
        <v>428</v>
      </c>
      <c r="C61" s="680"/>
      <c r="D61" s="680"/>
      <c r="E61" s="680"/>
      <c r="F61" s="680"/>
      <c r="G61" s="681" t="n">
        <f aca="false">G20</f>
        <v>3282.37</v>
      </c>
      <c r="H61" s="681" t="n">
        <f aca="false">H20</f>
        <v>0</v>
      </c>
      <c r="I61" s="681" t="n">
        <f aca="false">I20</f>
        <v>0</v>
      </c>
      <c r="J61" s="681" t="n">
        <f aca="false">J20</f>
        <v>0</v>
      </c>
      <c r="K61" s="681" t="n">
        <f aca="false">K20</f>
        <v>3282.37</v>
      </c>
      <c r="L61" s="682" t="n">
        <f aca="false">L20</f>
        <v>4044.85858305455</v>
      </c>
    </row>
    <row r="62" customFormat="false" ht="18" hidden="false" customHeight="true" outlineLevel="0" collapsed="false">
      <c r="A62" s="683" t="s">
        <v>310</v>
      </c>
      <c r="B62" s="709" t="s">
        <v>242</v>
      </c>
      <c r="C62" s="709"/>
      <c r="D62" s="709"/>
      <c r="E62" s="709"/>
      <c r="F62" s="685" t="n">
        <f aca="false">Encargos!C40</f>
        <v>0.0909</v>
      </c>
      <c r="G62" s="276" t="n">
        <f aca="false">ROUND($F$62*G61,2)</f>
        <v>298.37</v>
      </c>
      <c r="H62" s="276" t="n">
        <f aca="false">ROUND($F$62*H61,2)</f>
        <v>0</v>
      </c>
      <c r="I62" s="276" t="n">
        <f aca="false">ROUND($F$62*I61,2)</f>
        <v>0</v>
      </c>
      <c r="J62" s="276" t="n">
        <f aca="false">ROUND($F$62*J61,2)</f>
        <v>0</v>
      </c>
      <c r="K62" s="276" t="n">
        <f aca="false">ROUND($F$62*K61,2)</f>
        <v>298.37</v>
      </c>
      <c r="L62" s="587" t="n">
        <f aca="false">ROUND($F$62*L61,2)</f>
        <v>367.68</v>
      </c>
    </row>
    <row r="63" customFormat="false" ht="28.5" hidden="false" customHeight="true" outlineLevel="0" collapsed="false">
      <c r="A63" s="683" t="s">
        <v>365</v>
      </c>
      <c r="B63" s="686" t="s">
        <v>247</v>
      </c>
      <c r="C63" s="686"/>
      <c r="D63" s="686"/>
      <c r="E63" s="686"/>
      <c r="F63" s="687" t="n">
        <f aca="false">F62*Encargos!C19</f>
        <v>0.0361782</v>
      </c>
      <c r="G63" s="276" t="n">
        <f aca="false">ROUND($F$63*G61,2)</f>
        <v>118.75</v>
      </c>
      <c r="H63" s="276" t="n">
        <f aca="false">ROUND($F$63*H61,2)</f>
        <v>0</v>
      </c>
      <c r="I63" s="276" t="n">
        <f aca="false">ROUND($F$63*I61,2)</f>
        <v>0</v>
      </c>
      <c r="J63" s="276" t="n">
        <f aca="false">ROUND($F$63*J61,2)</f>
        <v>0</v>
      </c>
      <c r="K63" s="276" t="n">
        <f aca="false">ROUND($F$63*K61,2)</f>
        <v>118.75</v>
      </c>
      <c r="L63" s="587" t="n">
        <f aca="false">ROUND($F$63*L61,2)</f>
        <v>146.34</v>
      </c>
    </row>
    <row r="64" customFormat="false" ht="24" hidden="false" customHeight="true" outlineLevel="0" collapsed="false">
      <c r="A64" s="688" t="s">
        <v>429</v>
      </c>
      <c r="B64" s="688"/>
      <c r="C64" s="688"/>
      <c r="D64" s="688"/>
      <c r="E64" s="688"/>
      <c r="F64" s="689" t="n">
        <f aca="false">SUM(F62:F63)</f>
        <v>0.1270782</v>
      </c>
      <c r="G64" s="690" t="n">
        <f aca="false">SUM(G62:G63)</f>
        <v>417.12</v>
      </c>
      <c r="H64" s="690" t="n">
        <f aca="false">SUM(H62:H63)</f>
        <v>0</v>
      </c>
      <c r="I64" s="690" t="n">
        <f aca="false">SUM(I62:I63)</f>
        <v>0</v>
      </c>
      <c r="J64" s="690" t="n">
        <f aca="false">SUM(J62:J63)</f>
        <v>0</v>
      </c>
      <c r="K64" s="690" t="n">
        <f aca="false">SUM(K62:K63)</f>
        <v>417.12</v>
      </c>
      <c r="L64" s="691" t="n">
        <f aca="false">SUM(L62:L63)</f>
        <v>514.02</v>
      </c>
    </row>
    <row r="65" customFormat="false" ht="18" hidden="false" customHeight="true" outlineLevel="0" collapsed="false">
      <c r="A65" s="692" t="s">
        <v>430</v>
      </c>
      <c r="B65" s="692"/>
      <c r="C65" s="692"/>
      <c r="D65" s="692"/>
      <c r="E65" s="692"/>
      <c r="F65" s="692"/>
      <c r="G65" s="693" t="n">
        <f aca="false">G64*12</f>
        <v>5005.44</v>
      </c>
      <c r="H65" s="693" t="n">
        <f aca="false">H64*12</f>
        <v>0</v>
      </c>
      <c r="I65" s="693" t="n">
        <f aca="false">I64*12</f>
        <v>0</v>
      </c>
      <c r="J65" s="693" t="n">
        <f aca="false">J64*12</f>
        <v>0</v>
      </c>
      <c r="K65" s="693" t="n">
        <f aca="false">K64*12</f>
        <v>5005.44</v>
      </c>
      <c r="L65" s="694" t="n">
        <f aca="false">L64*12</f>
        <v>6168.24</v>
      </c>
    </row>
    <row r="66" customFormat="false" ht="18" hidden="false" customHeight="true" outlineLevel="0" collapsed="false">
      <c r="A66" s="695" t="n">
        <v>2</v>
      </c>
      <c r="B66" s="696" t="s">
        <v>431</v>
      </c>
      <c r="C66" s="696"/>
      <c r="D66" s="696"/>
      <c r="E66" s="696"/>
      <c r="F66" s="696"/>
      <c r="G66" s="697" t="s">
        <v>102</v>
      </c>
      <c r="H66" s="697"/>
      <c r="I66" s="697"/>
      <c r="J66" s="697"/>
      <c r="K66" s="697"/>
      <c r="L66" s="697"/>
    </row>
    <row r="67" customFormat="false" ht="18" hidden="false" customHeight="true" outlineLevel="0" collapsed="false">
      <c r="A67" s="683" t="s">
        <v>310</v>
      </c>
      <c r="B67" s="698" t="s">
        <v>126</v>
      </c>
      <c r="C67" s="698"/>
      <c r="D67" s="698"/>
      <c r="E67" s="698"/>
      <c r="F67" s="698"/>
      <c r="G67" s="593" t="n">
        <f aca="false">G32</f>
        <v>619.52</v>
      </c>
      <c r="H67" s="593" t="n">
        <f aca="false">H32</f>
        <v>0</v>
      </c>
      <c r="I67" s="593" t="n">
        <f aca="false">I32</f>
        <v>0</v>
      </c>
      <c r="J67" s="593" t="n">
        <f aca="false">J32</f>
        <v>0</v>
      </c>
      <c r="K67" s="593" t="n">
        <f aca="false">K32</f>
        <v>428.31</v>
      </c>
      <c r="L67" s="595" t="n">
        <f aca="false">L32</f>
        <v>428.31</v>
      </c>
    </row>
    <row r="68" customFormat="false" ht="18" hidden="false" customHeight="true" outlineLevel="0" collapsed="false">
      <c r="A68" s="683" t="s">
        <v>299</v>
      </c>
      <c r="B68" s="698" t="s">
        <v>128</v>
      </c>
      <c r="C68" s="698"/>
      <c r="D68" s="698"/>
      <c r="E68" s="698"/>
      <c r="F68" s="698"/>
      <c r="G68" s="593" t="n">
        <f aca="false">G33</f>
        <v>68.51</v>
      </c>
      <c r="H68" s="593" t="n">
        <f aca="false">H33</f>
        <v>0</v>
      </c>
      <c r="I68" s="593" t="n">
        <f aca="false">I33</f>
        <v>0</v>
      </c>
      <c r="J68" s="593" t="n">
        <f aca="false">J33</f>
        <v>0</v>
      </c>
      <c r="K68" s="593" t="n">
        <f aca="false">K33</f>
        <v>0.61</v>
      </c>
      <c r="L68" s="595" t="n">
        <f aca="false">L33</f>
        <v>0.61</v>
      </c>
    </row>
    <row r="69" customFormat="false" ht="18" hidden="false" customHeight="true" outlineLevel="0" collapsed="false">
      <c r="A69" s="683" t="s">
        <v>324</v>
      </c>
      <c r="B69" s="698" t="s">
        <v>432</v>
      </c>
      <c r="C69" s="698"/>
      <c r="D69" s="698"/>
      <c r="E69" s="698"/>
      <c r="F69" s="698"/>
      <c r="G69" s="593" t="n">
        <f aca="false">G22</f>
        <v>0</v>
      </c>
      <c r="H69" s="593" t="n">
        <f aca="false">H22</f>
        <v>0</v>
      </c>
      <c r="I69" s="593" t="n">
        <f aca="false">I22</f>
        <v>0</v>
      </c>
      <c r="J69" s="593" t="n">
        <f aca="false">J22</f>
        <v>0</v>
      </c>
      <c r="K69" s="593" t="n">
        <f aca="false">K22</f>
        <v>363.09</v>
      </c>
      <c r="L69" s="595" t="n">
        <f aca="false">L22</f>
        <v>363.09</v>
      </c>
    </row>
    <row r="70" customFormat="false" ht="18" hidden="false" customHeight="true" outlineLevel="0" collapsed="false">
      <c r="A70" s="699" t="s">
        <v>433</v>
      </c>
      <c r="B70" s="699"/>
      <c r="C70" s="699"/>
      <c r="D70" s="699"/>
      <c r="E70" s="699"/>
      <c r="F70" s="699"/>
      <c r="G70" s="700" t="n">
        <f aca="false">SUM(G67:G69)</f>
        <v>688.03</v>
      </c>
      <c r="H70" s="700" t="n">
        <f aca="false">SUM(H67:H69)</f>
        <v>0</v>
      </c>
      <c r="I70" s="700" t="n">
        <f aca="false">SUM(I67:I69)</f>
        <v>0</v>
      </c>
      <c r="J70" s="700" t="n">
        <f aca="false">SUM(J67:J69)</f>
        <v>0</v>
      </c>
      <c r="K70" s="700" t="n">
        <f aca="false">SUM(K67:K69)</f>
        <v>792.01</v>
      </c>
      <c r="L70" s="701" t="n">
        <f aca="false">SUM(L67:L69)</f>
        <v>792.01</v>
      </c>
    </row>
    <row r="71" customFormat="false" ht="27" hidden="false" customHeight="true" outlineLevel="0" collapsed="false">
      <c r="A71" s="702" t="n">
        <v>5</v>
      </c>
      <c r="B71" s="703" t="s">
        <v>434</v>
      </c>
      <c r="C71" s="703"/>
      <c r="D71" s="703"/>
      <c r="E71" s="703"/>
      <c r="F71" s="704" t="s">
        <v>427</v>
      </c>
      <c r="G71" s="705" t="s">
        <v>263</v>
      </c>
      <c r="H71" s="705"/>
      <c r="I71" s="705"/>
      <c r="J71" s="705"/>
      <c r="K71" s="705"/>
      <c r="L71" s="705"/>
    </row>
    <row r="72" customFormat="false" ht="25.5" hidden="false" customHeight="true" outlineLevel="0" collapsed="false">
      <c r="A72" s="683" t="s">
        <v>310</v>
      </c>
      <c r="B72" s="686" t="s">
        <v>435</v>
      </c>
      <c r="C72" s="686"/>
      <c r="D72" s="686"/>
      <c r="E72" s="686"/>
      <c r="F72" s="706" t="n">
        <f aca="false">E41</f>
        <v>0.03</v>
      </c>
      <c r="G72" s="707" t="n">
        <f aca="false">ROUND(($F$72*G85),2)</f>
        <v>170.8</v>
      </c>
      <c r="H72" s="707" t="n">
        <f aca="false">ROUND(($F$72*H85),2)</f>
        <v>0</v>
      </c>
      <c r="I72" s="707" t="n">
        <f aca="false">ROUND(($F$72*I85),2)</f>
        <v>0</v>
      </c>
      <c r="J72" s="707" t="n">
        <f aca="false">ROUND(($F$72*J85),2)</f>
        <v>0</v>
      </c>
      <c r="K72" s="707" t="n">
        <f aca="false">ROUND(($F$72*K85),2)</f>
        <v>173.92</v>
      </c>
      <c r="L72" s="708" t="n">
        <f aca="false">ROUND(($F$72*L85),2)</f>
        <v>208.81</v>
      </c>
    </row>
    <row r="73" customFormat="false" ht="18" hidden="false" customHeight="true" outlineLevel="0" collapsed="false">
      <c r="A73" s="683" t="s">
        <v>299</v>
      </c>
      <c r="B73" s="709" t="s">
        <v>108</v>
      </c>
      <c r="C73" s="709"/>
      <c r="D73" s="709"/>
      <c r="E73" s="709"/>
      <c r="F73" s="706" t="n">
        <f aca="false">E43</f>
        <v>0.0679</v>
      </c>
      <c r="G73" s="707" t="n">
        <f aca="false">ROUND($F$73*(G72+G85),2)</f>
        <v>398.18</v>
      </c>
      <c r="H73" s="707" t="n">
        <f aca="false">ROUND($F$73*(H72+H85),2)</f>
        <v>0</v>
      </c>
      <c r="I73" s="707" t="n">
        <f aca="false">ROUND($F$73*(I72+I85),2)</f>
        <v>0</v>
      </c>
      <c r="J73" s="707" t="n">
        <f aca="false">ROUND($F$73*(J72+J85),2)</f>
        <v>0</v>
      </c>
      <c r="K73" s="707" t="n">
        <f aca="false">ROUND($F$73*(K72+K85),2)</f>
        <v>405.46</v>
      </c>
      <c r="L73" s="708" t="n">
        <f aca="false">ROUND($F$73*(L72+L85),2)</f>
        <v>486.78</v>
      </c>
    </row>
    <row r="74" customFormat="false" ht="18" hidden="false" customHeight="true" outlineLevel="0" collapsed="false">
      <c r="A74" s="710" t="s">
        <v>324</v>
      </c>
      <c r="B74" s="711" t="s">
        <v>436</v>
      </c>
      <c r="C74" s="711"/>
      <c r="D74" s="711"/>
      <c r="E74" s="711"/>
      <c r="F74" s="712" t="n">
        <f aca="false">SUM(F75:F78)</f>
        <v>0.1425</v>
      </c>
      <c r="G74" s="713" t="n">
        <f aca="false">ROUND((((G85+G72+G73)/(1-$F$74))-(G85+G72+G73)),2)</f>
        <v>1040.7</v>
      </c>
      <c r="H74" s="713" t="n">
        <f aca="false">ROUND((((H85+H72+H73)/(1-$F$74))-(H85+H72+H73)),2)</f>
        <v>0</v>
      </c>
      <c r="I74" s="713" t="n">
        <f aca="false">ROUND((((I85+I72+I73)/(1-$F$74))-(I85+I72+I73)),2)</f>
        <v>0</v>
      </c>
      <c r="J74" s="713" t="n">
        <f aca="false">ROUND((((J85+J72+J73)/(1-$F$74))-(J85+J72+J73)),2)</f>
        <v>0</v>
      </c>
      <c r="K74" s="713" t="n">
        <f aca="false">ROUND((((K85+K72+K73)/(1-$F$74))-(K85+K72+K73)),2)</f>
        <v>1059.71</v>
      </c>
      <c r="L74" s="714" t="n">
        <f aca="false">ROUND((((L85+L72+L73)/(1-$F$74))-(L85+L72+L73)),2)</f>
        <v>1272.25</v>
      </c>
    </row>
    <row r="75" customFormat="false" ht="18" hidden="false" customHeight="true" outlineLevel="0" collapsed="false">
      <c r="A75" s="715" t="s">
        <v>437</v>
      </c>
      <c r="B75" s="709" t="s">
        <v>438</v>
      </c>
      <c r="C75" s="709"/>
      <c r="D75" s="709"/>
      <c r="E75" s="709"/>
      <c r="F75" s="706" t="n">
        <f aca="false">E48+E49</f>
        <v>0.0925</v>
      </c>
      <c r="G75" s="707" t="n">
        <f aca="false">ROUND(G87*$F$75,2)</f>
        <v>675.54</v>
      </c>
      <c r="H75" s="707" t="n">
        <f aca="false">ROUND(H87*$F$75,2)</f>
        <v>0</v>
      </c>
      <c r="I75" s="707" t="n">
        <f aca="false">ROUND(I87*$F$75,2)</f>
        <v>0</v>
      </c>
      <c r="J75" s="707" t="n">
        <f aca="false">ROUND(J87*$F$75,2)</f>
        <v>0</v>
      </c>
      <c r="K75" s="707" t="n">
        <f aca="false">ROUND(K87*$F$75,2)</f>
        <v>687.88</v>
      </c>
      <c r="L75" s="708" t="n">
        <f aca="false">ROUND(L87*$F$75,2)</f>
        <v>825.85</v>
      </c>
    </row>
    <row r="76" customFormat="false" ht="18" hidden="false" customHeight="true" outlineLevel="0" collapsed="false">
      <c r="A76" s="683" t="s">
        <v>439</v>
      </c>
      <c r="B76" s="716" t="s">
        <v>440</v>
      </c>
      <c r="C76" s="716"/>
      <c r="D76" s="716"/>
      <c r="E76" s="716"/>
      <c r="F76" s="717" t="n">
        <v>0</v>
      </c>
      <c r="G76" s="707" t="n">
        <f aca="false">ROUND(G87*$F$76,2)</f>
        <v>0</v>
      </c>
      <c r="H76" s="707" t="n">
        <f aca="false">ROUND(H87*$F$76,2)</f>
        <v>0</v>
      </c>
      <c r="I76" s="707" t="n">
        <f aca="false">ROUND(I87*$F$76,2)</f>
        <v>0</v>
      </c>
      <c r="J76" s="707" t="n">
        <f aca="false">ROUND(J87*$F$76,2)</f>
        <v>0</v>
      </c>
      <c r="K76" s="707" t="n">
        <f aca="false">ROUND(K87*$F$76,2)</f>
        <v>0</v>
      </c>
      <c r="L76" s="708" t="n">
        <f aca="false">ROUND(L87*$F$76,2)</f>
        <v>0</v>
      </c>
    </row>
    <row r="77" customFormat="false" ht="18" hidden="false" customHeight="true" outlineLevel="0" collapsed="false">
      <c r="A77" s="683" t="s">
        <v>441</v>
      </c>
      <c r="B77" s="709" t="s">
        <v>442</v>
      </c>
      <c r="C77" s="709"/>
      <c r="D77" s="709"/>
      <c r="E77" s="709"/>
      <c r="F77" s="712" t="n">
        <f aca="false">E50</f>
        <v>0.05</v>
      </c>
      <c r="G77" s="707" t="n">
        <f aca="false">ROUND(G87*$F$77,2)</f>
        <v>365.16</v>
      </c>
      <c r="H77" s="707" t="n">
        <f aca="false">ROUND(H87*$F$77,2)</f>
        <v>0</v>
      </c>
      <c r="I77" s="707" t="n">
        <f aca="false">ROUND(I87*$F$77,2)</f>
        <v>0</v>
      </c>
      <c r="J77" s="707" t="n">
        <f aca="false">ROUND(J87*$F$77,2)</f>
        <v>0</v>
      </c>
      <c r="K77" s="707" t="n">
        <f aca="false">ROUND(K87*$F$77,2)</f>
        <v>371.83</v>
      </c>
      <c r="L77" s="708" t="n">
        <f aca="false">ROUND(L87*$F$77,2)</f>
        <v>446.4</v>
      </c>
    </row>
    <row r="78" customFormat="false" ht="18" hidden="false" customHeight="true" outlineLevel="0" collapsed="false">
      <c r="A78" s="683" t="s">
        <v>443</v>
      </c>
      <c r="B78" s="716" t="s">
        <v>444</v>
      </c>
      <c r="C78" s="716"/>
      <c r="D78" s="716"/>
      <c r="E78" s="716"/>
      <c r="F78" s="717" t="n">
        <v>0</v>
      </c>
      <c r="G78" s="707" t="n">
        <f aca="false">ROUND(G87*$F$78,2)</f>
        <v>0</v>
      </c>
      <c r="H78" s="707" t="n">
        <f aca="false">ROUND(H87*$F$78,2)</f>
        <v>0</v>
      </c>
      <c r="I78" s="707" t="n">
        <f aca="false">ROUND(I87*$F$78,2)</f>
        <v>0</v>
      </c>
      <c r="J78" s="707" t="n">
        <f aca="false">ROUND(J87*$F$78,2)</f>
        <v>0</v>
      </c>
      <c r="K78" s="707" t="n">
        <f aca="false">ROUND(K87*$F$78,2)</f>
        <v>0</v>
      </c>
      <c r="L78" s="708" t="n">
        <f aca="false">ROUND(L87*$F$78,2)</f>
        <v>0</v>
      </c>
    </row>
    <row r="79" customFormat="false" ht="18" hidden="false" customHeight="true" outlineLevel="0" collapsed="false">
      <c r="A79" s="720" t="s">
        <v>445</v>
      </c>
      <c r="B79" s="721"/>
      <c r="C79" s="721"/>
      <c r="D79" s="721"/>
      <c r="E79" s="721"/>
      <c r="F79" s="722"/>
      <c r="G79" s="723" t="n">
        <f aca="false">ROUND(SUM(G72:G74),2)</f>
        <v>1609.68</v>
      </c>
      <c r="H79" s="723" t="n">
        <f aca="false">ROUND(SUM(H72:H74),2)</f>
        <v>0</v>
      </c>
      <c r="I79" s="723" t="n">
        <f aca="false">ROUND(SUM(I72:I74),2)</f>
        <v>0</v>
      </c>
      <c r="J79" s="723" t="n">
        <f aca="false">ROUND(SUM(J72:J74),2)</f>
        <v>0</v>
      </c>
      <c r="K79" s="723" t="n">
        <f aca="false">ROUND(SUM(K72:K74),2)</f>
        <v>1639.09</v>
      </c>
      <c r="L79" s="724" t="n">
        <f aca="false">ROUND(SUM(L72:L74),2)</f>
        <v>1967.84</v>
      </c>
    </row>
    <row r="80" customFormat="false" ht="18" hidden="false" customHeight="true" outlineLevel="0" collapsed="false">
      <c r="A80" s="725" t="s">
        <v>446</v>
      </c>
      <c r="B80" s="725"/>
      <c r="C80" s="725"/>
      <c r="D80" s="725"/>
      <c r="E80" s="725"/>
      <c r="F80" s="725"/>
      <c r="G80" s="725"/>
      <c r="H80" s="725"/>
      <c r="I80" s="725"/>
      <c r="J80" s="725"/>
      <c r="K80" s="725"/>
      <c r="L80" s="725"/>
    </row>
    <row r="81" customFormat="false" ht="18" hidden="false" customHeight="true" outlineLevel="0" collapsed="false">
      <c r="A81" s="726" t="s">
        <v>447</v>
      </c>
      <c r="B81" s="726"/>
      <c r="C81" s="726"/>
      <c r="D81" s="726"/>
      <c r="E81" s="726"/>
      <c r="F81" s="726"/>
      <c r="G81" s="726"/>
      <c r="H81" s="726"/>
      <c r="I81" s="726"/>
      <c r="J81" s="726"/>
      <c r="K81" s="726"/>
      <c r="L81" s="726"/>
    </row>
    <row r="82" customFormat="false" ht="18" hidden="false" customHeight="true" outlineLevel="0" collapsed="false">
      <c r="A82" s="727" t="s">
        <v>448</v>
      </c>
      <c r="B82" s="727"/>
      <c r="C82" s="727"/>
      <c r="D82" s="727"/>
      <c r="E82" s="727"/>
      <c r="F82" s="727"/>
      <c r="G82" s="728" t="s">
        <v>263</v>
      </c>
      <c r="H82" s="728"/>
      <c r="I82" s="728"/>
      <c r="J82" s="728"/>
      <c r="K82" s="728"/>
      <c r="L82" s="728"/>
    </row>
    <row r="83" customFormat="false" ht="18" hidden="false" customHeight="true" outlineLevel="0" collapsed="false">
      <c r="A83" s="683" t="s">
        <v>310</v>
      </c>
      <c r="B83" s="698" t="s">
        <v>449</v>
      </c>
      <c r="C83" s="698"/>
      <c r="D83" s="698"/>
      <c r="E83" s="698"/>
      <c r="F83" s="698"/>
      <c r="G83" s="729" t="n">
        <f aca="false">G65</f>
        <v>5005.44</v>
      </c>
      <c r="H83" s="729" t="n">
        <f aca="false">H65</f>
        <v>0</v>
      </c>
      <c r="I83" s="729" t="n">
        <f aca="false">I65</f>
        <v>0</v>
      </c>
      <c r="J83" s="729" t="n">
        <f aca="false">J65</f>
        <v>0</v>
      </c>
      <c r="K83" s="729" t="n">
        <f aca="false">K65</f>
        <v>5005.44</v>
      </c>
      <c r="L83" s="730" t="n">
        <f aca="false">L65</f>
        <v>6168.24</v>
      </c>
    </row>
    <row r="84" customFormat="false" ht="18" hidden="false" customHeight="true" outlineLevel="0" collapsed="false">
      <c r="A84" s="683" t="s">
        <v>299</v>
      </c>
      <c r="B84" s="698" t="s">
        <v>431</v>
      </c>
      <c r="C84" s="698"/>
      <c r="D84" s="698"/>
      <c r="E84" s="698"/>
      <c r="F84" s="698"/>
      <c r="G84" s="729" t="n">
        <f aca="false">G70</f>
        <v>688.03</v>
      </c>
      <c r="H84" s="729" t="n">
        <f aca="false">H70</f>
        <v>0</v>
      </c>
      <c r="I84" s="729" t="n">
        <f aca="false">I70</f>
        <v>0</v>
      </c>
      <c r="J84" s="729" t="n">
        <f aca="false">J70</f>
        <v>0</v>
      </c>
      <c r="K84" s="729" t="n">
        <f aca="false">K70</f>
        <v>792.01</v>
      </c>
      <c r="L84" s="730" t="n">
        <f aca="false">L70</f>
        <v>792.01</v>
      </c>
    </row>
    <row r="85" customFormat="false" ht="18" hidden="false" customHeight="true" outlineLevel="0" collapsed="false">
      <c r="A85" s="731" t="s">
        <v>450</v>
      </c>
      <c r="B85" s="731"/>
      <c r="C85" s="731"/>
      <c r="D85" s="731"/>
      <c r="E85" s="731"/>
      <c r="F85" s="731"/>
      <c r="G85" s="732" t="n">
        <f aca="false">SUM(G83:G84)</f>
        <v>5693.47</v>
      </c>
      <c r="H85" s="732" t="n">
        <f aca="false">SUM(H83:H84)</f>
        <v>0</v>
      </c>
      <c r="I85" s="732" t="n">
        <f aca="false">SUM(I83:I84)</f>
        <v>0</v>
      </c>
      <c r="J85" s="732" t="n">
        <f aca="false">SUM(J83:J84)</f>
        <v>0</v>
      </c>
      <c r="K85" s="732" t="n">
        <f aca="false">SUM(K83:K84)</f>
        <v>5797.45</v>
      </c>
      <c r="L85" s="733" t="n">
        <f aca="false">SUM(L83:L84)</f>
        <v>6960.25</v>
      </c>
    </row>
    <row r="86" customFormat="false" ht="18" hidden="false" customHeight="true" outlineLevel="0" collapsed="false">
      <c r="A86" s="734" t="s">
        <v>313</v>
      </c>
      <c r="B86" s="735" t="s">
        <v>451</v>
      </c>
      <c r="C86" s="735"/>
      <c r="D86" s="735"/>
      <c r="E86" s="735"/>
      <c r="F86" s="735"/>
      <c r="G86" s="736" t="n">
        <f aca="false">G79</f>
        <v>1609.68</v>
      </c>
      <c r="H86" s="736" t="n">
        <f aca="false">H79</f>
        <v>0</v>
      </c>
      <c r="I86" s="736" t="n">
        <f aca="false">I79</f>
        <v>0</v>
      </c>
      <c r="J86" s="736" t="n">
        <f aca="false">J79</f>
        <v>0</v>
      </c>
      <c r="K86" s="736" t="n">
        <f aca="false">K79</f>
        <v>1639.09</v>
      </c>
      <c r="L86" s="737" t="n">
        <f aca="false">L79</f>
        <v>1967.84</v>
      </c>
    </row>
    <row r="87" customFormat="false" ht="43.5" hidden="false" customHeight="true" outlineLevel="0" collapsed="false">
      <c r="A87" s="738" t="s">
        <v>452</v>
      </c>
      <c r="B87" s="738"/>
      <c r="C87" s="738"/>
      <c r="D87" s="738"/>
      <c r="E87" s="738"/>
      <c r="F87" s="738"/>
      <c r="G87" s="739" t="n">
        <f aca="false">SUM(G85:G86)</f>
        <v>7303.15</v>
      </c>
      <c r="H87" s="739" t="n">
        <f aca="false">SUM(H85:H86)</f>
        <v>0</v>
      </c>
      <c r="I87" s="739" t="n">
        <f aca="false">SUM(I85:I86)</f>
        <v>0</v>
      </c>
      <c r="J87" s="739" t="n">
        <f aca="false">SUM(J85:J86)</f>
        <v>0</v>
      </c>
      <c r="K87" s="739" t="n">
        <f aca="false">SUM(K85:K86)</f>
        <v>7436.54</v>
      </c>
      <c r="L87" s="740" t="n">
        <f aca="false">SUM(L85:L86)</f>
        <v>8928.09</v>
      </c>
    </row>
  </sheetData>
  <sheetProtection sheet="true" password="d3be" objects="true" scenarios="true"/>
  <mergeCells count="97">
    <mergeCell ref="A3:L3"/>
    <mergeCell ref="A4:L4"/>
    <mergeCell ref="A5:L5"/>
    <mergeCell ref="A6:F6"/>
    <mergeCell ref="G6:L6"/>
    <mergeCell ref="A7:H7"/>
    <mergeCell ref="I7:L7"/>
    <mergeCell ref="A8:L8"/>
    <mergeCell ref="A9:A10"/>
    <mergeCell ref="B9:B10"/>
    <mergeCell ref="C9:D10"/>
    <mergeCell ref="E9:E10"/>
    <mergeCell ref="F9:F10"/>
    <mergeCell ref="G9:L9"/>
    <mergeCell ref="A11:L11"/>
    <mergeCell ref="A12:A22"/>
    <mergeCell ref="B12:B22"/>
    <mergeCell ref="C12:D12"/>
    <mergeCell ref="C13:E13"/>
    <mergeCell ref="C14:F14"/>
    <mergeCell ref="C15:E15"/>
    <mergeCell ref="C16:D16"/>
    <mergeCell ref="C17:D17"/>
    <mergeCell ref="C19:E19"/>
    <mergeCell ref="C20:F20"/>
    <mergeCell ref="C21:E21"/>
    <mergeCell ref="A23:F23"/>
    <mergeCell ref="A24:L24"/>
    <mergeCell ref="A25:B25"/>
    <mergeCell ref="C25:D25"/>
    <mergeCell ref="F25:L25"/>
    <mergeCell ref="A26:C26"/>
    <mergeCell ref="A27:C27"/>
    <mergeCell ref="A28:C28"/>
    <mergeCell ref="A29:C29"/>
    <mergeCell ref="A30:C30"/>
    <mergeCell ref="A31:C31"/>
    <mergeCell ref="A32:B32"/>
    <mergeCell ref="A33:B33"/>
    <mergeCell ref="A34:D34"/>
    <mergeCell ref="A35:D35"/>
    <mergeCell ref="A36:D36"/>
    <mergeCell ref="A37:F37"/>
    <mergeCell ref="A38:F38"/>
    <mergeCell ref="A39:L39"/>
    <mergeCell ref="A40:D40"/>
    <mergeCell ref="E40:F40"/>
    <mergeCell ref="G40:L40"/>
    <mergeCell ref="A42:D42"/>
    <mergeCell ref="A43:D43"/>
    <mergeCell ref="A44:D44"/>
    <mergeCell ref="A45:F45"/>
    <mergeCell ref="A46:L46"/>
    <mergeCell ref="A47:D47"/>
    <mergeCell ref="E47:F47"/>
    <mergeCell ref="G47:L47"/>
    <mergeCell ref="A48:D48"/>
    <mergeCell ref="A49:D49"/>
    <mergeCell ref="A50:D50"/>
    <mergeCell ref="A51:D51"/>
    <mergeCell ref="A52:F52"/>
    <mergeCell ref="A53:F53"/>
    <mergeCell ref="A54:F54"/>
    <mergeCell ref="A56:L56"/>
    <mergeCell ref="A57:L57"/>
    <mergeCell ref="A59:F59"/>
    <mergeCell ref="B60:E60"/>
    <mergeCell ref="G60:L60"/>
    <mergeCell ref="B61:F61"/>
    <mergeCell ref="B62:E62"/>
    <mergeCell ref="B63:E63"/>
    <mergeCell ref="A64:E64"/>
    <mergeCell ref="A65:F65"/>
    <mergeCell ref="B66:F66"/>
    <mergeCell ref="G66:L66"/>
    <mergeCell ref="B67:F67"/>
    <mergeCell ref="B68:F68"/>
    <mergeCell ref="B69:F69"/>
    <mergeCell ref="A70:F70"/>
    <mergeCell ref="B71:E71"/>
    <mergeCell ref="G71:L71"/>
    <mergeCell ref="B72:E72"/>
    <mergeCell ref="B73:E73"/>
    <mergeCell ref="B74:E74"/>
    <mergeCell ref="B75:E75"/>
    <mergeCell ref="B76:E76"/>
    <mergeCell ref="B77:E77"/>
    <mergeCell ref="B78:E78"/>
    <mergeCell ref="A80:L80"/>
    <mergeCell ref="A81:L81"/>
    <mergeCell ref="A82:F82"/>
    <mergeCell ref="G82:L82"/>
    <mergeCell ref="B83:F83"/>
    <mergeCell ref="B84:F84"/>
    <mergeCell ref="A85:F85"/>
    <mergeCell ref="B86:F86"/>
    <mergeCell ref="A87:F87"/>
  </mergeCells>
  <printOptions headings="false" gridLines="false" gridLinesSet="true" horizontalCentered="true" verticalCentered="false"/>
  <pageMargins left="0.39375" right="0" top="0.7875" bottom="0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5" man="true" max="16383" min="0"/>
  </rowBreak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87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G6" activeCellId="0" sqref="G6"/>
    </sheetView>
  </sheetViews>
  <sheetFormatPr defaultColWidth="8.83203125" defaultRowHeight="12.75" zeroHeight="false" outlineLevelRow="0" outlineLevelCol="0"/>
  <cols>
    <col collapsed="false" customWidth="true" hidden="false" outlineLevel="0" max="1" min="1" style="281" width="10.16"/>
    <col collapsed="false" customWidth="true" hidden="false" outlineLevel="0" max="2" min="2" style="281" width="7.33"/>
    <col collapsed="false" customWidth="true" hidden="false" outlineLevel="0" max="3" min="3" style="281" width="14.66"/>
    <col collapsed="false" customWidth="true" hidden="false" outlineLevel="0" max="4" min="4" style="281" width="10.33"/>
    <col collapsed="false" customWidth="true" hidden="false" outlineLevel="0" max="5" min="5" style="281" width="10.16"/>
    <col collapsed="false" customWidth="true" hidden="false" outlineLevel="0" max="6" min="6" style="281" width="11.16"/>
    <col collapsed="false" customWidth="true" hidden="false" outlineLevel="0" max="7" min="7" style="547" width="13.66"/>
    <col collapsed="false" customWidth="true" hidden="false" outlineLevel="0" max="10" min="8" style="281" width="13.66"/>
    <col collapsed="false" customWidth="true" hidden="false" outlineLevel="0" max="12" min="11" style="281" width="14.83"/>
    <col collapsed="false" customWidth="true" hidden="false" outlineLevel="0" max="1025" min="13" style="281" width="9.16"/>
  </cols>
  <sheetData>
    <row r="1" customFormat="false" ht="12.75" hidden="false" customHeight="false" outlineLevel="0" collapsed="false">
      <c r="A1" s="548"/>
      <c r="B1" s="221" t="s">
        <v>0</v>
      </c>
      <c r="C1" s="221"/>
      <c r="D1" s="221"/>
      <c r="E1" s="221"/>
      <c r="F1" s="549"/>
      <c r="G1" s="550"/>
      <c r="H1" s="551"/>
      <c r="I1" s="551"/>
      <c r="J1" s="551"/>
      <c r="K1" s="551"/>
      <c r="L1" s="552"/>
    </row>
    <row r="2" customFormat="false" ht="12.75" hidden="false" customHeight="true" outlineLevel="0" collapsed="false">
      <c r="A2" s="262"/>
      <c r="B2" s="93" t="s">
        <v>42</v>
      </c>
      <c r="C2" s="93"/>
      <c r="D2" s="93"/>
      <c r="E2" s="93"/>
      <c r="F2" s="553"/>
      <c r="G2" s="554"/>
      <c r="L2" s="555"/>
    </row>
    <row r="3" customFormat="false" ht="48.75" hidden="false" customHeight="true" outlineLevel="0" collapsed="false">
      <c r="A3" s="556" t="s">
        <v>453</v>
      </c>
      <c r="B3" s="556"/>
      <c r="C3" s="556"/>
      <c r="D3" s="556"/>
      <c r="E3" s="556"/>
      <c r="F3" s="556"/>
      <c r="G3" s="556"/>
      <c r="H3" s="556"/>
      <c r="I3" s="556"/>
      <c r="J3" s="556"/>
      <c r="K3" s="556"/>
      <c r="L3" s="556"/>
    </row>
    <row r="4" customFormat="false" ht="20.25" hidden="false" customHeight="true" outlineLevel="0" collapsed="false">
      <c r="A4" s="557" t="str">
        <f aca="false">BH!$A$4</f>
        <v>ANEXO X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</row>
    <row r="5" customFormat="false" ht="18.75" hidden="false" customHeight="true" outlineLevel="0" collapsed="false">
      <c r="A5" s="558" t="s">
        <v>389</v>
      </c>
      <c r="B5" s="558"/>
      <c r="C5" s="558"/>
      <c r="D5" s="558"/>
      <c r="E5" s="558"/>
      <c r="F5" s="558"/>
      <c r="G5" s="558"/>
      <c r="H5" s="558"/>
      <c r="I5" s="558"/>
      <c r="J5" s="558"/>
      <c r="K5" s="558"/>
      <c r="L5" s="558"/>
    </row>
    <row r="6" customFormat="false" ht="12.75" hidden="false" customHeight="false" outlineLevel="0" collapsed="false">
      <c r="A6" s="559" t="s">
        <v>390</v>
      </c>
      <c r="B6" s="559"/>
      <c r="C6" s="559"/>
      <c r="D6" s="559"/>
      <c r="E6" s="559"/>
      <c r="F6" s="559"/>
      <c r="G6" s="560" t="str">
        <f aca="false">Dados!A7</f>
        <v>CCT 2026 – MG000731/2026 (BH e outras) e MG000730/2026 (Juiz de Fora) – Data base da categoria 01 de janeiro</v>
      </c>
      <c r="H6" s="560"/>
      <c r="I6" s="560"/>
      <c r="J6" s="560"/>
      <c r="K6" s="560"/>
      <c r="L6" s="560"/>
    </row>
    <row r="7" customFormat="false" ht="23.25" hidden="false" customHeight="true" outlineLevel="0" collapsed="false">
      <c r="A7" s="268" t="s">
        <v>464</v>
      </c>
      <c r="B7" s="268"/>
      <c r="C7" s="268"/>
      <c r="D7" s="268"/>
      <c r="E7" s="268"/>
      <c r="F7" s="268"/>
      <c r="G7" s="268"/>
      <c r="H7" s="268"/>
      <c r="I7" s="561" t="s">
        <v>102</v>
      </c>
      <c r="J7" s="561"/>
      <c r="K7" s="561"/>
      <c r="L7" s="561"/>
    </row>
    <row r="8" customFormat="false" ht="16.5" hidden="false" customHeight="true" outlineLevel="0" collapsed="false">
      <c r="A8" s="562" t="s">
        <v>392</v>
      </c>
      <c r="B8" s="562"/>
      <c r="C8" s="562"/>
      <c r="D8" s="562"/>
      <c r="E8" s="562"/>
      <c r="F8" s="562"/>
      <c r="G8" s="562"/>
      <c r="H8" s="562"/>
      <c r="I8" s="562"/>
      <c r="J8" s="562"/>
      <c r="K8" s="562"/>
      <c r="L8" s="562"/>
    </row>
    <row r="9" customFormat="false" ht="12.75" hidden="false" customHeight="true" outlineLevel="0" collapsed="false">
      <c r="A9" s="563" t="s">
        <v>205</v>
      </c>
      <c r="B9" s="564" t="s">
        <v>393</v>
      </c>
      <c r="C9" s="565" t="s">
        <v>394</v>
      </c>
      <c r="D9" s="565"/>
      <c r="E9" s="566" t="s">
        <v>395</v>
      </c>
      <c r="F9" s="567" t="s">
        <v>396</v>
      </c>
      <c r="G9" s="568"/>
      <c r="H9" s="568"/>
      <c r="I9" s="568"/>
      <c r="J9" s="568"/>
      <c r="K9" s="568"/>
      <c r="L9" s="568"/>
    </row>
    <row r="10" customFormat="false" ht="68.25" hidden="false" customHeight="true" outlineLevel="0" collapsed="false">
      <c r="A10" s="563"/>
      <c r="B10" s="564"/>
      <c r="C10" s="565"/>
      <c r="D10" s="565"/>
      <c r="E10" s="566"/>
      <c r="F10" s="566"/>
      <c r="G10" s="569" t="s">
        <v>137</v>
      </c>
      <c r="H10" s="569" t="s">
        <v>138</v>
      </c>
      <c r="I10" s="569" t="s">
        <v>139</v>
      </c>
      <c r="J10" s="569" t="s">
        <v>455</v>
      </c>
      <c r="K10" s="569" t="s">
        <v>141</v>
      </c>
      <c r="L10" s="570" t="s">
        <v>142</v>
      </c>
    </row>
    <row r="11" customFormat="false" ht="18" hidden="false" customHeight="true" outlineLevel="0" collapsed="false">
      <c r="A11" s="741" t="s">
        <v>400</v>
      </c>
      <c r="B11" s="741"/>
      <c r="C11" s="741"/>
      <c r="D11" s="741"/>
      <c r="E11" s="741"/>
      <c r="F11" s="741"/>
      <c r="G11" s="741"/>
      <c r="H11" s="741"/>
      <c r="I11" s="741"/>
      <c r="J11" s="741"/>
      <c r="K11" s="741"/>
      <c r="L11" s="741"/>
    </row>
    <row r="12" customFormat="false" ht="18" hidden="false" customHeight="true" outlineLevel="0" collapsed="false">
      <c r="A12" s="574" t="n">
        <v>1</v>
      </c>
      <c r="B12" s="575" t="n">
        <v>1</v>
      </c>
      <c r="C12" s="576" t="s">
        <v>401</v>
      </c>
      <c r="D12" s="576"/>
      <c r="E12" s="577" t="n">
        <v>220</v>
      </c>
      <c r="F12" s="578" t="n">
        <f aca="false">Dados!F8</f>
        <v>2524.9</v>
      </c>
      <c r="G12" s="579" t="n">
        <f aca="false">F12</f>
        <v>2524.9</v>
      </c>
      <c r="H12" s="579" t="n">
        <v>0</v>
      </c>
      <c r="I12" s="580" t="n">
        <v>0</v>
      </c>
      <c r="J12" s="580" t="n">
        <v>0</v>
      </c>
      <c r="K12" s="580" t="n">
        <v>0</v>
      </c>
      <c r="L12" s="581" t="n">
        <f aca="false">F12</f>
        <v>2524.9</v>
      </c>
    </row>
    <row r="13" customFormat="false" ht="18" hidden="false" customHeight="true" outlineLevel="0" collapsed="false">
      <c r="A13" s="574"/>
      <c r="B13" s="575"/>
      <c r="C13" s="582" t="s">
        <v>293</v>
      </c>
      <c r="D13" s="582"/>
      <c r="E13" s="582"/>
      <c r="F13" s="583" t="n">
        <v>0.3</v>
      </c>
      <c r="G13" s="584" t="n">
        <f aca="false">ROUND(($F$13*G12),2)</f>
        <v>757.47</v>
      </c>
      <c r="H13" s="584" t="n">
        <f aca="false">ROUND(($F$13*H12),2)</f>
        <v>0</v>
      </c>
      <c r="I13" s="584" t="n">
        <f aca="false">ROUND(($F$13*I12),2)</f>
        <v>0</v>
      </c>
      <c r="J13" s="584" t="n">
        <v>0</v>
      </c>
      <c r="K13" s="584" t="n">
        <f aca="false">ROUND(($F$13*K12),2)</f>
        <v>0</v>
      </c>
      <c r="L13" s="585" t="n">
        <f aca="false">ROUND(($F$13*L12),2)</f>
        <v>757.47</v>
      </c>
    </row>
    <row r="14" customFormat="false" ht="18" hidden="false" customHeight="true" outlineLevel="0" collapsed="false">
      <c r="A14" s="574"/>
      <c r="B14" s="575"/>
      <c r="C14" s="586" t="s">
        <v>402</v>
      </c>
      <c r="D14" s="586"/>
      <c r="E14" s="586"/>
      <c r="F14" s="586"/>
      <c r="G14" s="787" t="n">
        <f aca="false">SUM(G12:G13)</f>
        <v>3282.37</v>
      </c>
      <c r="H14" s="276" t="n">
        <f aca="false">SUM(H12:H13)</f>
        <v>0</v>
      </c>
      <c r="I14" s="276" t="n">
        <f aca="false">SUM(I12:I13)</f>
        <v>0</v>
      </c>
      <c r="J14" s="276" t="n">
        <f aca="false">SUM(J12:J13)</f>
        <v>0</v>
      </c>
      <c r="K14" s="276" t="n">
        <f aca="false">SUM(K12:K13)</f>
        <v>0</v>
      </c>
      <c r="L14" s="587" t="n">
        <f aca="false">SUM(L12:L13)</f>
        <v>3282.37</v>
      </c>
    </row>
    <row r="15" customFormat="false" ht="18" hidden="false" customHeight="true" outlineLevel="0" collapsed="false">
      <c r="A15" s="574"/>
      <c r="B15" s="575"/>
      <c r="C15" s="588" t="s">
        <v>122</v>
      </c>
      <c r="D15" s="588"/>
      <c r="E15" s="588"/>
      <c r="F15" s="589" t="n">
        <v>0</v>
      </c>
      <c r="G15" s="462" t="n">
        <f aca="false">IF(Dados!$P$13="SIM",Dados!$Q$13,0)</f>
        <v>0</v>
      </c>
      <c r="H15" s="276" t="n">
        <v>0</v>
      </c>
      <c r="I15" s="276" t="n">
        <v>0</v>
      </c>
      <c r="J15" s="276" t="n">
        <v>0</v>
      </c>
      <c r="K15" s="276" t="n">
        <v>0</v>
      </c>
      <c r="L15" s="587" t="n">
        <v>0</v>
      </c>
    </row>
    <row r="16" customFormat="false" ht="27" hidden="false" customHeight="true" outlineLevel="0" collapsed="false">
      <c r="A16" s="574"/>
      <c r="B16" s="575"/>
      <c r="C16" s="588" t="s">
        <v>456</v>
      </c>
      <c r="D16" s="588"/>
      <c r="E16" s="590"/>
      <c r="F16" s="591" t="n">
        <v>0</v>
      </c>
      <c r="G16" s="276" t="n">
        <v>0</v>
      </c>
      <c r="H16" s="276" t="n">
        <v>0</v>
      </c>
      <c r="I16" s="578" t="n">
        <v>0</v>
      </c>
      <c r="J16" s="578" t="n">
        <v>0</v>
      </c>
      <c r="K16" s="578" t="n">
        <v>0</v>
      </c>
      <c r="L16" s="592" t="n">
        <v>0</v>
      </c>
    </row>
    <row r="17" customFormat="false" ht="27" hidden="false" customHeight="true" outlineLevel="0" collapsed="false">
      <c r="A17" s="574"/>
      <c r="B17" s="575"/>
      <c r="C17" s="588" t="s">
        <v>457</v>
      </c>
      <c r="D17" s="588"/>
      <c r="E17" s="590"/>
      <c r="F17" s="591" t="n">
        <v>0</v>
      </c>
      <c r="G17" s="593" t="n">
        <v>0</v>
      </c>
      <c r="H17" s="593" t="n">
        <f aca="false">ROUND((H12*F17),2)</f>
        <v>0</v>
      </c>
      <c r="I17" s="594" t="n">
        <v>0</v>
      </c>
      <c r="J17" s="594" t="n">
        <v>0</v>
      </c>
      <c r="K17" s="594" t="n">
        <v>0</v>
      </c>
      <c r="L17" s="595" t="n">
        <v>0</v>
      </c>
    </row>
    <row r="18" customFormat="false" ht="18" hidden="false" customHeight="true" outlineLevel="0" collapsed="false">
      <c r="A18" s="574"/>
      <c r="B18" s="575"/>
      <c r="C18" s="596" t="s">
        <v>117</v>
      </c>
      <c r="D18" s="597"/>
      <c r="E18" s="598" t="n">
        <f aca="false">Dados!O10</f>
        <v>15.21</v>
      </c>
      <c r="F18" s="599" t="n">
        <f aca="false">Dados!K12</f>
        <v>0.4</v>
      </c>
      <c r="G18" s="593" t="n">
        <v>0</v>
      </c>
      <c r="H18" s="593" t="n">
        <v>0</v>
      </c>
      <c r="I18" s="593" t="n">
        <v>0</v>
      </c>
      <c r="J18" s="593" t="n">
        <f aca="false">($F$18*J14/220)*7*$E$18</f>
        <v>0</v>
      </c>
      <c r="K18" s="593" t="n">
        <v>0</v>
      </c>
      <c r="L18" s="595" t="n">
        <f aca="false">((($F$18*L14/220)*7)*$E$18)</f>
        <v>635.407152545455</v>
      </c>
    </row>
    <row r="19" customFormat="false" ht="18" hidden="false" customHeight="true" outlineLevel="0" collapsed="false">
      <c r="A19" s="574"/>
      <c r="B19" s="575"/>
      <c r="C19" s="600" t="s">
        <v>336</v>
      </c>
      <c r="D19" s="600"/>
      <c r="E19" s="600"/>
      <c r="F19" s="601" t="n">
        <v>0.2</v>
      </c>
      <c r="G19" s="593" t="n">
        <f aca="false">G18*$F$19</f>
        <v>0</v>
      </c>
      <c r="H19" s="593" t="n">
        <f aca="false">H18*$F$19</f>
        <v>0</v>
      </c>
      <c r="I19" s="593" t="n">
        <f aca="false">I18*$F$19</f>
        <v>0</v>
      </c>
      <c r="J19" s="593" t="n">
        <f aca="false">J18*$F$19</f>
        <v>0</v>
      </c>
      <c r="K19" s="593" t="n">
        <f aca="false">K18*$F$19</f>
        <v>0</v>
      </c>
      <c r="L19" s="595" t="n">
        <f aca="false">L18*$F$19</f>
        <v>127.081430509091</v>
      </c>
    </row>
    <row r="20" customFormat="false" ht="18" hidden="false" customHeight="true" outlineLevel="0" collapsed="false">
      <c r="A20" s="574"/>
      <c r="B20" s="575"/>
      <c r="C20" s="602" t="s">
        <v>405</v>
      </c>
      <c r="D20" s="602"/>
      <c r="E20" s="602"/>
      <c r="F20" s="602"/>
      <c r="G20" s="603" t="n">
        <f aca="false">SUM(G14:G19)</f>
        <v>3282.37</v>
      </c>
      <c r="H20" s="603" t="n">
        <f aca="false">SUM(H14:H19)</f>
        <v>0</v>
      </c>
      <c r="I20" s="603" t="n">
        <f aca="false">SUM(I14:I19)</f>
        <v>0</v>
      </c>
      <c r="J20" s="603" t="n">
        <f aca="false">SUM(J14:J19)</f>
        <v>0</v>
      </c>
      <c r="K20" s="603" t="n">
        <f aca="false">SUM(K14:K19)</f>
        <v>0</v>
      </c>
      <c r="L20" s="604" t="n">
        <f aca="false">SUM(L14:L19)</f>
        <v>4044.85858305455</v>
      </c>
    </row>
    <row r="21" customFormat="false" ht="18" hidden="false" customHeight="true" outlineLevel="0" collapsed="false">
      <c r="A21" s="574"/>
      <c r="B21" s="575"/>
      <c r="C21" s="605" t="s">
        <v>406</v>
      </c>
      <c r="D21" s="605"/>
      <c r="E21" s="605"/>
      <c r="F21" s="606" t="n">
        <f aca="false">Encargos!C58</f>
        <v>0.764</v>
      </c>
      <c r="G21" s="579" t="n">
        <f aca="false">ROUND(($F$21*G20),2)</f>
        <v>2507.73</v>
      </c>
      <c r="H21" s="579" t="n">
        <f aca="false">ROUND(($F$21*H20),2)</f>
        <v>0</v>
      </c>
      <c r="I21" s="579" t="n">
        <f aca="false">ROUND(($F$21*I20),2)</f>
        <v>0</v>
      </c>
      <c r="J21" s="579" t="n">
        <f aca="false">ROUND(($F$21*J20),2)</f>
        <v>0</v>
      </c>
      <c r="K21" s="579" t="n">
        <f aca="false">ROUND(($F$21*K20),2)</f>
        <v>0</v>
      </c>
      <c r="L21" s="581" t="n">
        <f aca="false">ROUND(($F$21*L20),2)</f>
        <v>3090.27</v>
      </c>
    </row>
    <row r="22" customFormat="false" ht="43.5" hidden="false" customHeight="true" outlineLevel="0" collapsed="false">
      <c r="A22" s="574"/>
      <c r="B22" s="575"/>
      <c r="C22" s="607" t="s">
        <v>341</v>
      </c>
      <c r="D22" s="607" t="n">
        <f aca="false">Dados!O11</f>
        <v>4.97</v>
      </c>
      <c r="E22" s="608" t="n">
        <f aca="false">Dados!E15</f>
        <v>22</v>
      </c>
      <c r="F22" s="593" t="n">
        <f aca="false">Dados!O10</f>
        <v>15.21</v>
      </c>
      <c r="G22" s="584" t="n">
        <v>0</v>
      </c>
      <c r="H22" s="584" t="n">
        <v>0</v>
      </c>
      <c r="I22" s="609" t="n">
        <v>0</v>
      </c>
      <c r="J22" s="584" t="n">
        <v>0</v>
      </c>
      <c r="K22" s="584" t="n">
        <f aca="false">ROUND((((K14/220)+((K14/220)*0.6))*$F$22),2)</f>
        <v>0</v>
      </c>
      <c r="L22" s="585" t="n">
        <f aca="false">ROUND((((L14/220)+((L14/220)*0.6))*$F$22),2)</f>
        <v>363.09</v>
      </c>
    </row>
    <row r="23" customFormat="false" ht="18" hidden="false" customHeight="true" outlineLevel="0" collapsed="false">
      <c r="A23" s="610" t="s">
        <v>407</v>
      </c>
      <c r="B23" s="610"/>
      <c r="C23" s="610"/>
      <c r="D23" s="610"/>
      <c r="E23" s="610"/>
      <c r="F23" s="610"/>
      <c r="G23" s="611" t="n">
        <f aca="false">SUM(G20:G22)</f>
        <v>5790.1</v>
      </c>
      <c r="H23" s="611" t="n">
        <f aca="false">SUM(H20:H22)</f>
        <v>0</v>
      </c>
      <c r="I23" s="611" t="n">
        <f aca="false">SUM(I20:I22)</f>
        <v>0</v>
      </c>
      <c r="J23" s="611" t="n">
        <f aca="false">SUM(J20:J22)</f>
        <v>0</v>
      </c>
      <c r="K23" s="611" t="n">
        <f aca="false">SUM(K20:K22)</f>
        <v>0</v>
      </c>
      <c r="L23" s="612" t="n">
        <f aca="false">SUM(L20:L22)</f>
        <v>7498.21858305455</v>
      </c>
    </row>
    <row r="24" customFormat="false" ht="18" hidden="false" customHeight="true" outlineLevel="0" collapsed="false">
      <c r="A24" s="613" t="s">
        <v>408</v>
      </c>
      <c r="B24" s="613"/>
      <c r="C24" s="613"/>
      <c r="D24" s="613"/>
      <c r="E24" s="613"/>
      <c r="F24" s="613"/>
      <c r="G24" s="613"/>
      <c r="H24" s="613"/>
      <c r="I24" s="613"/>
      <c r="J24" s="613"/>
      <c r="K24" s="613"/>
      <c r="L24" s="613"/>
    </row>
    <row r="25" customFormat="false" ht="18" hidden="false" customHeight="true" outlineLevel="0" collapsed="false">
      <c r="A25" s="614" t="s">
        <v>205</v>
      </c>
      <c r="B25" s="614"/>
      <c r="C25" s="496" t="s">
        <v>409</v>
      </c>
      <c r="D25" s="496"/>
      <c r="E25" s="615" t="s">
        <v>206</v>
      </c>
      <c r="F25" s="616" t="s">
        <v>410</v>
      </c>
      <c r="G25" s="616"/>
      <c r="H25" s="616"/>
      <c r="I25" s="616"/>
      <c r="J25" s="616"/>
      <c r="K25" s="616"/>
      <c r="L25" s="616"/>
    </row>
    <row r="26" customFormat="false" ht="18" hidden="false" customHeight="true" outlineLevel="0" collapsed="false">
      <c r="A26" s="617" t="s">
        <v>107</v>
      </c>
      <c r="B26" s="617"/>
      <c r="C26" s="617"/>
      <c r="D26" s="577"/>
      <c r="E26" s="618"/>
      <c r="F26" s="619"/>
      <c r="G26" s="579" t="n">
        <f aca="false">Dados!$F$9</f>
        <v>82.45</v>
      </c>
      <c r="H26" s="579" t="n">
        <v>0</v>
      </c>
      <c r="I26" s="579" t="n">
        <v>0</v>
      </c>
      <c r="J26" s="579" t="n">
        <v>0</v>
      </c>
      <c r="K26" s="593"/>
      <c r="L26" s="579" t="n">
        <f aca="false">Dados!$F$9</f>
        <v>82.45</v>
      </c>
    </row>
    <row r="27" customFormat="false" ht="18" hidden="false" customHeight="true" outlineLevel="0" collapsed="false">
      <c r="A27" s="274" t="s">
        <v>110</v>
      </c>
      <c r="B27" s="274"/>
      <c r="C27" s="274"/>
      <c r="D27" s="760"/>
      <c r="E27" s="761"/>
      <c r="F27" s="646"/>
      <c r="G27" s="593" t="n">
        <f aca="false">Dados!$F$10</f>
        <v>20.7</v>
      </c>
      <c r="H27" s="593" t="n">
        <v>0</v>
      </c>
      <c r="I27" s="593" t="n">
        <v>0</v>
      </c>
      <c r="J27" s="593" t="n">
        <v>0</v>
      </c>
      <c r="K27" s="593"/>
      <c r="L27" s="593" t="n">
        <f aca="false">Dados!$F$10</f>
        <v>20.7</v>
      </c>
    </row>
    <row r="28" customFormat="false" ht="24.75" hidden="false" customHeight="true" outlineLevel="0" collapsed="false">
      <c r="A28" s="620" t="s">
        <v>411</v>
      </c>
      <c r="B28" s="620"/>
      <c r="C28" s="620"/>
      <c r="D28" s="607"/>
      <c r="E28" s="593"/>
      <c r="F28" s="623"/>
      <c r="G28" s="593" t="n">
        <f aca="false">Dados!$F$11</f>
        <v>4</v>
      </c>
      <c r="H28" s="593" t="n">
        <v>0</v>
      </c>
      <c r="I28" s="593" t="n">
        <v>0</v>
      </c>
      <c r="J28" s="593" t="n">
        <v>0</v>
      </c>
      <c r="K28" s="593"/>
      <c r="L28" s="593" t="n">
        <f aca="false">Dados!$F$11</f>
        <v>4</v>
      </c>
    </row>
    <row r="29" customFormat="false" ht="18" hidden="false" customHeight="true" outlineLevel="0" collapsed="false">
      <c r="A29" s="620" t="s">
        <v>116</v>
      </c>
      <c r="B29" s="620"/>
      <c r="C29" s="620"/>
      <c r="D29" s="275"/>
      <c r="E29" s="532"/>
      <c r="F29" s="623"/>
      <c r="G29" s="593" t="n">
        <f aca="false">Dados!$F$12</f>
        <v>156.95</v>
      </c>
      <c r="H29" s="593" t="n">
        <v>0</v>
      </c>
      <c r="I29" s="593" t="n">
        <v>0</v>
      </c>
      <c r="J29" s="593" t="n">
        <v>0</v>
      </c>
      <c r="K29" s="593"/>
      <c r="L29" s="593" t="n">
        <f aca="false">Dados!$F$12</f>
        <v>156.95</v>
      </c>
    </row>
    <row r="30" customFormat="false" ht="18" hidden="false" customHeight="true" outlineLevel="0" collapsed="false">
      <c r="A30" s="620" t="s">
        <v>412</v>
      </c>
      <c r="B30" s="620"/>
      <c r="C30" s="620"/>
      <c r="D30" s="275"/>
      <c r="E30" s="532"/>
      <c r="F30" s="623"/>
      <c r="G30" s="593" t="n">
        <f aca="false">Dados!$F$13</f>
        <v>21.17</v>
      </c>
      <c r="H30" s="593" t="n">
        <v>0</v>
      </c>
      <c r="I30" s="593" t="n">
        <v>0</v>
      </c>
      <c r="J30" s="593" t="n">
        <v>0</v>
      </c>
      <c r="K30" s="593"/>
      <c r="L30" s="593" t="n">
        <f aca="false">Dados!$F$13</f>
        <v>21.17</v>
      </c>
    </row>
    <row r="31" customFormat="false" ht="18" hidden="false" customHeight="true" outlineLevel="0" collapsed="false">
      <c r="A31" s="274" t="s">
        <v>125</v>
      </c>
      <c r="B31" s="274"/>
      <c r="C31" s="274"/>
      <c r="D31" s="275"/>
      <c r="E31" s="593"/>
      <c r="F31" s="623"/>
      <c r="G31" s="593" t="n">
        <f aca="false">Dados!$F$14</f>
        <v>210.57</v>
      </c>
      <c r="H31" s="593" t="n">
        <v>0</v>
      </c>
      <c r="I31" s="593" t="n">
        <v>0</v>
      </c>
      <c r="J31" s="593" t="n">
        <v>0</v>
      </c>
      <c r="K31" s="593"/>
      <c r="L31" s="593" t="n">
        <f aca="false">Dados!$F$14</f>
        <v>210.57</v>
      </c>
    </row>
    <row r="32" customFormat="false" ht="18" hidden="false" customHeight="true" outlineLevel="0" collapsed="false">
      <c r="A32" s="624" t="s">
        <v>126</v>
      </c>
      <c r="B32" s="624"/>
      <c r="C32" s="625" t="n">
        <f aca="false">Dados!E15</f>
        <v>22</v>
      </c>
      <c r="D32" s="626" t="n">
        <f aca="false">Dados!D15</f>
        <v>15.21</v>
      </c>
      <c r="E32" s="627" t="n">
        <f aca="false">Dados!F15</f>
        <v>0</v>
      </c>
      <c r="F32" s="623" t="n">
        <f aca="false">Dados!G15</f>
        <v>28.16</v>
      </c>
      <c r="G32" s="593" t="n">
        <f aca="false">ROUND((($F$32*$C$32)-(($F$32*$C$32)*$E$32)),2)</f>
        <v>619.52</v>
      </c>
      <c r="H32" s="593" t="n">
        <v>0</v>
      </c>
      <c r="I32" s="593" t="n">
        <v>0</v>
      </c>
      <c r="J32" s="593" t="n">
        <v>0</v>
      </c>
      <c r="K32" s="593"/>
      <c r="L32" s="593" t="n">
        <f aca="false">ROUND((($F$32*$D$32)-(($F$32*$D$32)*$E$32)),2)</f>
        <v>428.31</v>
      </c>
    </row>
    <row r="33" customFormat="false" ht="18" hidden="false" customHeight="true" outlineLevel="0" collapsed="false">
      <c r="A33" s="629" t="s">
        <v>128</v>
      </c>
      <c r="B33" s="629"/>
      <c r="C33" s="630" t="n">
        <f aca="false">Dados!E16</f>
        <v>22</v>
      </c>
      <c r="D33" s="631" t="n">
        <f aca="false">Dados!D16</f>
        <v>15.21</v>
      </c>
      <c r="E33" s="632" t="n">
        <f aca="false">Dados!F16</f>
        <v>0.06</v>
      </c>
      <c r="F33" s="633" t="n">
        <f aca="false">Dados!E32</f>
        <v>4</v>
      </c>
      <c r="G33" s="584" t="n">
        <f aca="false">ROUND((IF(((($F$33*2)*$C$33)-($E$33*G12))&gt;0,((($F$33*2)*$C$33)-($E$33*G12)),0)),2)</f>
        <v>24.51</v>
      </c>
      <c r="H33" s="593" t="n">
        <v>0</v>
      </c>
      <c r="I33" s="593" t="n">
        <v>0</v>
      </c>
      <c r="J33" s="593" t="n">
        <v>0</v>
      </c>
      <c r="K33" s="593" t="n">
        <v>0</v>
      </c>
      <c r="L33" s="593" t="n">
        <f aca="false">ROUND((IF(((($F$33*2)*$D$33)-($E$33*L12))&gt;0,((($F$33*2)*$D$33)-($E$33*L12)),0)),2)</f>
        <v>0</v>
      </c>
    </row>
    <row r="34" customFormat="false" ht="18" hidden="false" customHeight="true" outlineLevel="0" collapsed="false">
      <c r="A34" s="629" t="str">
        <f aca="false">Dados!H17</f>
        <v>Outros (inserir somente com a justificativa legal)</v>
      </c>
      <c r="B34" s="629"/>
      <c r="C34" s="629"/>
      <c r="D34" s="629"/>
      <c r="E34" s="764"/>
      <c r="F34" s="765"/>
      <c r="G34" s="634" t="n">
        <f aca="false">Dados!M17</f>
        <v>0</v>
      </c>
      <c r="H34" s="276" t="n">
        <f aca="false">Dados!M17</f>
        <v>0</v>
      </c>
      <c r="I34" s="276" t="n">
        <f aca="false">Dados!M17</f>
        <v>0</v>
      </c>
      <c r="J34" s="276" t="n">
        <f aca="false">Dados!M17</f>
        <v>0</v>
      </c>
      <c r="K34" s="276" t="n">
        <f aca="false">Dados!M17</f>
        <v>0</v>
      </c>
      <c r="L34" s="587" t="n">
        <f aca="false">Dados!M17</f>
        <v>0</v>
      </c>
    </row>
    <row r="35" customFormat="false" ht="18" hidden="false" customHeight="true" outlineLevel="0" collapsed="false">
      <c r="A35" s="629" t="str">
        <f aca="false">Dados!H18</f>
        <v>Outros (inserir somente com a justificativa legal)</v>
      </c>
      <c r="B35" s="629"/>
      <c r="C35" s="629"/>
      <c r="D35" s="629"/>
      <c r="E35" s="764"/>
      <c r="F35" s="765"/>
      <c r="G35" s="634" t="n">
        <f aca="false">Dados!M18</f>
        <v>0</v>
      </c>
      <c r="H35" s="276" t="n">
        <f aca="false">Dados!M18</f>
        <v>0</v>
      </c>
      <c r="I35" s="276" t="n">
        <f aca="false">Dados!M18</f>
        <v>0</v>
      </c>
      <c r="J35" s="276" t="n">
        <f aca="false">Dados!M18</f>
        <v>0</v>
      </c>
      <c r="K35" s="276" t="n">
        <f aca="false">Dados!M18</f>
        <v>0</v>
      </c>
      <c r="L35" s="587" t="n">
        <f aca="false">Dados!M18</f>
        <v>0</v>
      </c>
    </row>
    <row r="36" customFormat="false" ht="18" hidden="false" customHeight="true" outlineLevel="0" collapsed="false">
      <c r="A36" s="629" t="str">
        <f aca="false">Dados!H19</f>
        <v>Outros (inserir somente com a justificativa legal)</v>
      </c>
      <c r="B36" s="629"/>
      <c r="C36" s="629"/>
      <c r="D36" s="629"/>
      <c r="E36" s="764"/>
      <c r="F36" s="765"/>
      <c r="G36" s="634" t="n">
        <f aca="false">Dados!M19</f>
        <v>0</v>
      </c>
      <c r="H36" s="276" t="n">
        <f aca="false">Dados!M19</f>
        <v>0</v>
      </c>
      <c r="I36" s="276" t="n">
        <f aca="false">Dados!M19</f>
        <v>0</v>
      </c>
      <c r="J36" s="276" t="n">
        <f aca="false">Dados!M19</f>
        <v>0</v>
      </c>
      <c r="K36" s="276" t="n">
        <f aca="false">Dados!M19</f>
        <v>0</v>
      </c>
      <c r="L36" s="587" t="n">
        <f aca="false">Dados!M19</f>
        <v>0</v>
      </c>
    </row>
    <row r="37" customFormat="false" ht="18" hidden="false" customHeight="true" outlineLevel="0" collapsed="false">
      <c r="A37" s="635" t="s">
        <v>413</v>
      </c>
      <c r="B37" s="635"/>
      <c r="C37" s="635"/>
      <c r="D37" s="635"/>
      <c r="E37" s="635"/>
      <c r="F37" s="635"/>
      <c r="G37" s="603" t="n">
        <f aca="false">SUM(G26:G36)</f>
        <v>1139.87</v>
      </c>
      <c r="H37" s="603" t="n">
        <f aca="false">SUM(H26:H36)</f>
        <v>0</v>
      </c>
      <c r="I37" s="603" t="n">
        <f aca="false">SUM(I26:I36)</f>
        <v>0</v>
      </c>
      <c r="J37" s="603" t="n">
        <f aca="false">SUM(J26:J36)</f>
        <v>0</v>
      </c>
      <c r="K37" s="603" t="n">
        <f aca="false">SUM(K26:K36)</f>
        <v>0</v>
      </c>
      <c r="L37" s="604" t="n">
        <f aca="false">SUM(L26:L36)</f>
        <v>924.15</v>
      </c>
    </row>
    <row r="38" customFormat="false" ht="18" hidden="false" customHeight="true" outlineLevel="0" collapsed="false">
      <c r="A38" s="636" t="s">
        <v>414</v>
      </c>
      <c r="B38" s="636"/>
      <c r="C38" s="636"/>
      <c r="D38" s="636"/>
      <c r="E38" s="636"/>
      <c r="F38" s="636"/>
      <c r="G38" s="637" t="n">
        <f aca="false">G23+G37</f>
        <v>6929.97</v>
      </c>
      <c r="H38" s="611" t="n">
        <f aca="false">H23+H37</f>
        <v>0</v>
      </c>
      <c r="I38" s="611" t="n">
        <f aca="false">I23+I37</f>
        <v>0</v>
      </c>
      <c r="J38" s="611" t="n">
        <f aca="false">J23+J37</f>
        <v>0</v>
      </c>
      <c r="K38" s="611" t="n">
        <f aca="false">K23+K37</f>
        <v>0</v>
      </c>
      <c r="L38" s="612" t="n">
        <f aca="false">L23+L37</f>
        <v>8422.36858305455</v>
      </c>
    </row>
    <row r="39" customFormat="false" ht="18" hidden="false" customHeight="true" outlineLevel="0" collapsed="false">
      <c r="A39" s="613" t="s">
        <v>415</v>
      </c>
      <c r="B39" s="613"/>
      <c r="C39" s="613"/>
      <c r="D39" s="613"/>
      <c r="E39" s="613"/>
      <c r="F39" s="613"/>
      <c r="G39" s="613"/>
      <c r="H39" s="613"/>
      <c r="I39" s="613"/>
      <c r="J39" s="613"/>
      <c r="K39" s="613"/>
      <c r="L39" s="613"/>
    </row>
    <row r="40" customFormat="false" ht="18" hidden="false" customHeight="true" outlineLevel="0" collapsed="false">
      <c r="A40" s="638" t="s">
        <v>205</v>
      </c>
      <c r="B40" s="638"/>
      <c r="C40" s="638"/>
      <c r="D40" s="638"/>
      <c r="E40" s="496" t="s">
        <v>206</v>
      </c>
      <c r="F40" s="496"/>
      <c r="G40" s="639"/>
      <c r="H40" s="639"/>
      <c r="I40" s="639"/>
      <c r="J40" s="639"/>
      <c r="K40" s="639"/>
      <c r="L40" s="639"/>
    </row>
    <row r="41" customFormat="false" ht="18" hidden="false" customHeight="true" outlineLevel="0" collapsed="false">
      <c r="A41" s="640" t="s">
        <v>416</v>
      </c>
      <c r="B41" s="641"/>
      <c r="C41" s="641"/>
      <c r="D41" s="641"/>
      <c r="E41" s="642" t="n">
        <f aca="false">Dados!K8</f>
        <v>0.03</v>
      </c>
      <c r="F41" s="643"/>
      <c r="G41" s="644" t="n">
        <f aca="false">ROUND((G38*$E$41),2)</f>
        <v>207.9</v>
      </c>
      <c r="H41" s="579" t="n">
        <f aca="false">ROUND((H38*$E$41),2)</f>
        <v>0</v>
      </c>
      <c r="I41" s="579" t="n">
        <f aca="false">ROUND((I38*$E$41),2)</f>
        <v>0</v>
      </c>
      <c r="J41" s="579" t="n">
        <f aca="false">ROUND((J38*$E$41),2)</f>
        <v>0</v>
      </c>
      <c r="K41" s="579" t="n">
        <f aca="false">ROUND((K38*$E$41),2)</f>
        <v>0</v>
      </c>
      <c r="L41" s="581" t="n">
        <f aca="false">ROUND((L38*$E$41),2)</f>
        <v>252.67</v>
      </c>
    </row>
    <row r="42" customFormat="false" ht="18" hidden="false" customHeight="true" outlineLevel="0" collapsed="false">
      <c r="A42" s="645" t="s">
        <v>417</v>
      </c>
      <c r="B42" s="645"/>
      <c r="C42" s="645"/>
      <c r="D42" s="645"/>
      <c r="E42" s="646"/>
      <c r="F42" s="647"/>
      <c r="G42" s="593" t="n">
        <f aca="false">G38+G41</f>
        <v>7137.87</v>
      </c>
      <c r="H42" s="593" t="n">
        <f aca="false">H38+H41</f>
        <v>0</v>
      </c>
      <c r="I42" s="593" t="n">
        <f aca="false">I38+I41</f>
        <v>0</v>
      </c>
      <c r="J42" s="593" t="n">
        <f aca="false">J38+J41</f>
        <v>0</v>
      </c>
      <c r="K42" s="593" t="n">
        <f aca="false">K38+K41</f>
        <v>0</v>
      </c>
      <c r="L42" s="595" t="n">
        <f aca="false">L38+L41</f>
        <v>8675.03858305455</v>
      </c>
    </row>
    <row r="43" customFormat="false" ht="18" hidden="false" customHeight="true" outlineLevel="0" collapsed="false">
      <c r="A43" s="274" t="s">
        <v>108</v>
      </c>
      <c r="B43" s="274"/>
      <c r="C43" s="274"/>
      <c r="D43" s="274"/>
      <c r="E43" s="646" t="n">
        <f aca="false">Dados!K9</f>
        <v>0.0679</v>
      </c>
      <c r="F43" s="647"/>
      <c r="G43" s="593" t="n">
        <f aca="false">ROUND((G42*$E$43),2)</f>
        <v>484.66</v>
      </c>
      <c r="H43" s="593" t="n">
        <f aca="false">ROUND((H42*$E$43),2)</f>
        <v>0</v>
      </c>
      <c r="I43" s="593" t="n">
        <f aca="false">ROUND((I42*$E$43),2)</f>
        <v>0</v>
      </c>
      <c r="J43" s="593" t="n">
        <f aca="false">ROUND((J42*$E$43),2)</f>
        <v>0</v>
      </c>
      <c r="K43" s="593" t="n">
        <f aca="false">ROUND((K42*$E$43),2)</f>
        <v>0</v>
      </c>
      <c r="L43" s="595" t="n">
        <f aca="false">ROUND((L42*$E$43),2)</f>
        <v>589.04</v>
      </c>
    </row>
    <row r="44" customFormat="false" ht="24" hidden="false" customHeight="true" outlineLevel="0" collapsed="false">
      <c r="A44" s="648" t="s">
        <v>418</v>
      </c>
      <c r="B44" s="648"/>
      <c r="C44" s="648"/>
      <c r="D44" s="648"/>
      <c r="E44" s="649" t="n">
        <f aca="false">SUM(E41:E43)</f>
        <v>0.0979</v>
      </c>
      <c r="F44" s="650"/>
      <c r="G44" s="603" t="n">
        <f aca="false">G41+G43</f>
        <v>692.56</v>
      </c>
      <c r="H44" s="603" t="n">
        <f aca="false">H41+H43</f>
        <v>0</v>
      </c>
      <c r="I44" s="603" t="n">
        <f aca="false">I41+I43</f>
        <v>0</v>
      </c>
      <c r="J44" s="603" t="n">
        <f aca="false">J41+J43</f>
        <v>0</v>
      </c>
      <c r="K44" s="603" t="n">
        <f aca="false">K41+K43</f>
        <v>0</v>
      </c>
      <c r="L44" s="604" t="n">
        <f aca="false">L41+L43</f>
        <v>841.71</v>
      </c>
    </row>
    <row r="45" customFormat="false" ht="25.5" hidden="false" customHeight="true" outlineLevel="0" collapsed="false">
      <c r="A45" s="651" t="s">
        <v>419</v>
      </c>
      <c r="B45" s="651"/>
      <c r="C45" s="651"/>
      <c r="D45" s="651"/>
      <c r="E45" s="651"/>
      <c r="F45" s="651"/>
      <c r="G45" s="611" t="n">
        <f aca="false">G23+G37+G44</f>
        <v>7622.53</v>
      </c>
      <c r="H45" s="611" t="n">
        <f aca="false">H23+H37+H44</f>
        <v>0</v>
      </c>
      <c r="I45" s="611" t="n">
        <f aca="false">I23+I37+I44</f>
        <v>0</v>
      </c>
      <c r="J45" s="611" t="n">
        <f aca="false">J23+J37+J44</f>
        <v>0</v>
      </c>
      <c r="K45" s="611" t="n">
        <f aca="false">K23+K37+K44</f>
        <v>0</v>
      </c>
      <c r="L45" s="612" t="n">
        <f aca="false">L23+L37+L44</f>
        <v>9264.07858305455</v>
      </c>
    </row>
    <row r="46" customFormat="false" ht="18" hidden="false" customHeight="true" outlineLevel="0" collapsed="false">
      <c r="A46" s="652" t="s">
        <v>420</v>
      </c>
      <c r="B46" s="652"/>
      <c r="C46" s="652"/>
      <c r="D46" s="652"/>
      <c r="E46" s="652"/>
      <c r="F46" s="652"/>
      <c r="G46" s="652"/>
      <c r="H46" s="652"/>
      <c r="I46" s="652"/>
      <c r="J46" s="652"/>
      <c r="K46" s="652"/>
      <c r="L46" s="652"/>
    </row>
    <row r="47" customFormat="false" ht="18" hidden="false" customHeight="true" outlineLevel="0" collapsed="false">
      <c r="A47" s="653" t="s">
        <v>205</v>
      </c>
      <c r="B47" s="653"/>
      <c r="C47" s="653"/>
      <c r="D47" s="653"/>
      <c r="E47" s="438" t="s">
        <v>206</v>
      </c>
      <c r="F47" s="438"/>
      <c r="G47" s="654"/>
      <c r="H47" s="654"/>
      <c r="I47" s="654"/>
      <c r="J47" s="654"/>
      <c r="K47" s="654"/>
      <c r="L47" s="654"/>
    </row>
    <row r="48" customFormat="false" ht="18" hidden="false" customHeight="true" outlineLevel="0" collapsed="false">
      <c r="A48" s="617" t="s">
        <v>111</v>
      </c>
      <c r="B48" s="617"/>
      <c r="C48" s="617"/>
      <c r="D48" s="617"/>
      <c r="E48" s="646" t="n">
        <f aca="false">Dados!K10</f>
        <v>0.076</v>
      </c>
      <c r="F48" s="647"/>
      <c r="G48" s="644" t="n">
        <f aca="false">ROUND((G52*$E$48),2)</f>
        <v>660.18</v>
      </c>
      <c r="H48" s="579" t="n">
        <f aca="false">ROUND((H52*$E$48),2)</f>
        <v>0</v>
      </c>
      <c r="I48" s="579" t="n">
        <f aca="false">ROUND((I52*$E$48),2)</f>
        <v>0</v>
      </c>
      <c r="J48" s="579" t="n">
        <f aca="false">ROUND((J52*$E$48),2)</f>
        <v>0</v>
      </c>
      <c r="K48" s="579" t="n">
        <f aca="false">ROUND((K52*$E$48),2)</f>
        <v>0</v>
      </c>
      <c r="L48" s="581" t="n">
        <f aca="false">ROUND((L52*$E$48),2)</f>
        <v>802.36</v>
      </c>
    </row>
    <row r="49" customFormat="false" ht="18" hidden="false" customHeight="true" outlineLevel="0" collapsed="false">
      <c r="A49" s="274" t="s">
        <v>421</v>
      </c>
      <c r="B49" s="274"/>
      <c r="C49" s="274"/>
      <c r="D49" s="274"/>
      <c r="E49" s="646" t="n">
        <f aca="false">Dados!K11</f>
        <v>0.0165</v>
      </c>
      <c r="F49" s="647"/>
      <c r="G49" s="593" t="n">
        <f aca="false">ROUND((G52*$E$49),2)</f>
        <v>143.33</v>
      </c>
      <c r="H49" s="593" t="n">
        <f aca="false">ROUND((H52*$E$49),2)</f>
        <v>0</v>
      </c>
      <c r="I49" s="593" t="n">
        <f aca="false">ROUND((I52*$E$49),2)</f>
        <v>0</v>
      </c>
      <c r="J49" s="593" t="n">
        <f aca="false">ROUND((J52*$E$49),2)</f>
        <v>0</v>
      </c>
      <c r="K49" s="593" t="n">
        <f aca="false">ROUND((K52*$E$49),2)</f>
        <v>0</v>
      </c>
      <c r="L49" s="595" t="n">
        <f aca="false">ROUND((L52*$E$49),2)</f>
        <v>174.2</v>
      </c>
    </row>
    <row r="50" customFormat="false" ht="18" hidden="false" customHeight="true" outlineLevel="0" collapsed="false">
      <c r="A50" s="274" t="s">
        <v>134</v>
      </c>
      <c r="B50" s="274"/>
      <c r="C50" s="274"/>
      <c r="D50" s="274"/>
      <c r="E50" s="646" t="n">
        <f aca="false">Dados!D32</f>
        <v>0.03</v>
      </c>
      <c r="F50" s="647"/>
      <c r="G50" s="593" t="n">
        <f aca="false">ROUND((G52*$E$50),2)</f>
        <v>260.6</v>
      </c>
      <c r="H50" s="593" t="n">
        <f aca="false">ROUND((H52*$E$50),2)</f>
        <v>0</v>
      </c>
      <c r="I50" s="593" t="n">
        <f aca="false">ROUND((I52*$E$50),2)</f>
        <v>0</v>
      </c>
      <c r="J50" s="593" t="n">
        <f aca="false">ROUND((J52*$E$50),2)</f>
        <v>0</v>
      </c>
      <c r="K50" s="593" t="n">
        <f aca="false">ROUND((K52*$E$50),2)</f>
        <v>0</v>
      </c>
      <c r="L50" s="595" t="n">
        <f aca="false">ROUND((L52*$E$50),2)</f>
        <v>316.72</v>
      </c>
    </row>
    <row r="51" customFormat="false" ht="18.75" hidden="false" customHeight="true" outlineLevel="0" collapsed="false">
      <c r="A51" s="655" t="s">
        <v>422</v>
      </c>
      <c r="B51" s="655"/>
      <c r="C51" s="655"/>
      <c r="D51" s="655"/>
      <c r="E51" s="656" t="n">
        <f aca="false">SUM(E48:E50)</f>
        <v>0.1225</v>
      </c>
      <c r="F51" s="657"/>
      <c r="G51" s="634" t="n">
        <f aca="false">SUM(G48:G50)</f>
        <v>1064.11</v>
      </c>
      <c r="H51" s="634" t="n">
        <f aca="false">SUM(H48:H50)</f>
        <v>0</v>
      </c>
      <c r="I51" s="634" t="n">
        <f aca="false">SUM(I48:I50)</f>
        <v>0</v>
      </c>
      <c r="J51" s="634" t="n">
        <f aca="false">SUM(J48:J50)</f>
        <v>0</v>
      </c>
      <c r="K51" s="634" t="n">
        <f aca="false">SUM(K48:K50)</f>
        <v>0</v>
      </c>
      <c r="L51" s="658" t="n">
        <f aca="false">SUM(L48:L50)</f>
        <v>1293.28</v>
      </c>
    </row>
    <row r="52" customFormat="false" ht="22.5" hidden="false" customHeight="true" outlineLevel="0" collapsed="false">
      <c r="A52" s="659" t="str">
        <f aca="false">A53</f>
        <v>VALOR MENSAL DA CATEGORIA</v>
      </c>
      <c r="B52" s="659"/>
      <c r="C52" s="659"/>
      <c r="D52" s="659"/>
      <c r="E52" s="659"/>
      <c r="F52" s="659"/>
      <c r="G52" s="660" t="n">
        <f aca="false">ROUND(G45/(1-$E$51),2)</f>
        <v>8686.64</v>
      </c>
      <c r="H52" s="660" t="n">
        <f aca="false">ROUND(H45/(1-$E$51),2)</f>
        <v>0</v>
      </c>
      <c r="I52" s="660" t="n">
        <f aca="false">ROUND(I45/(1-$E$51),2)</f>
        <v>0</v>
      </c>
      <c r="J52" s="660" t="n">
        <f aca="false">ROUND(J45/(1-$E$51),2)</f>
        <v>0</v>
      </c>
      <c r="K52" s="660" t="n">
        <f aca="false">ROUND(K45/(1-$E$51),2)</f>
        <v>0</v>
      </c>
      <c r="L52" s="661" t="n">
        <f aca="false">ROUND(L45/(1-$E$51),2)</f>
        <v>10557.35</v>
      </c>
    </row>
    <row r="53" customFormat="false" ht="34.5" hidden="false" customHeight="true" outlineLevel="0" collapsed="false">
      <c r="A53" s="662" t="s">
        <v>377</v>
      </c>
      <c r="B53" s="662"/>
      <c r="C53" s="662"/>
      <c r="D53" s="662"/>
      <c r="E53" s="662"/>
      <c r="F53" s="662"/>
      <c r="G53" s="663" t="n">
        <f aca="false">G52</f>
        <v>8686.64</v>
      </c>
      <c r="H53" s="663" t="n">
        <f aca="false">H52</f>
        <v>0</v>
      </c>
      <c r="I53" s="663" t="n">
        <f aca="false">I52</f>
        <v>0</v>
      </c>
      <c r="J53" s="663" t="n">
        <f aca="false">J52</f>
        <v>0</v>
      </c>
      <c r="K53" s="663" t="n">
        <f aca="false">K52</f>
        <v>0</v>
      </c>
      <c r="L53" s="664" t="n">
        <f aca="false">L52</f>
        <v>10557.35</v>
      </c>
    </row>
    <row r="54" customFormat="false" ht="39.75" hidden="false" customHeight="true" outlineLevel="0" collapsed="false">
      <c r="A54" s="662" t="s">
        <v>423</v>
      </c>
      <c r="B54" s="662"/>
      <c r="C54" s="662"/>
      <c r="D54" s="662"/>
      <c r="E54" s="662"/>
      <c r="F54" s="662"/>
      <c r="G54" s="663" t="n">
        <f aca="false">G53*1</f>
        <v>8686.64</v>
      </c>
      <c r="H54" s="663" t="n">
        <f aca="false">H53*1</f>
        <v>0</v>
      </c>
      <c r="I54" s="663" t="n">
        <f aca="false">I53*2</f>
        <v>0</v>
      </c>
      <c r="J54" s="663" t="n">
        <f aca="false">J53*2</f>
        <v>0</v>
      </c>
      <c r="K54" s="663" t="n">
        <f aca="false">K53*2</f>
        <v>0</v>
      </c>
      <c r="L54" s="664" t="n">
        <f aca="false">L53*2</f>
        <v>21114.7</v>
      </c>
    </row>
    <row r="55" customFormat="false" ht="76.5" hidden="false" customHeight="true" outlineLevel="0" collapsed="false">
      <c r="A55" s="665"/>
      <c r="B55" s="665"/>
      <c r="C55" s="665"/>
      <c r="D55" s="665"/>
      <c r="E55" s="665"/>
      <c r="F55" s="665"/>
      <c r="G55" s="666"/>
      <c r="H55" s="666"/>
      <c r="I55" s="666"/>
      <c r="J55" s="666"/>
      <c r="K55" s="666"/>
      <c r="L55" s="666"/>
    </row>
    <row r="56" customFormat="false" ht="41.25" hidden="false" customHeight="true" outlineLevel="0" collapsed="false">
      <c r="A56" s="667" t="s">
        <v>424</v>
      </c>
      <c r="B56" s="667"/>
      <c r="C56" s="667"/>
      <c r="D56" s="667"/>
      <c r="E56" s="667"/>
      <c r="F56" s="667"/>
      <c r="G56" s="667"/>
      <c r="H56" s="667"/>
      <c r="I56" s="667"/>
      <c r="J56" s="667"/>
      <c r="K56" s="667"/>
      <c r="L56" s="667"/>
    </row>
    <row r="57" customFormat="false" ht="20.25" hidden="false" customHeight="true" outlineLevel="0" collapsed="false">
      <c r="A57" s="775" t="str">
        <f aca="false">BH!$A$57</f>
        <v>ANEXO X</v>
      </c>
      <c r="B57" s="775"/>
      <c r="C57" s="775"/>
      <c r="D57" s="775"/>
      <c r="E57" s="775"/>
      <c r="F57" s="775"/>
      <c r="G57" s="775"/>
      <c r="H57" s="775"/>
      <c r="I57" s="775"/>
      <c r="J57" s="775"/>
      <c r="K57" s="775"/>
      <c r="L57" s="775"/>
    </row>
    <row r="58" customFormat="false" ht="13.5" hidden="false" customHeight="true" outlineLevel="0" collapsed="false">
      <c r="A58" s="668"/>
      <c r="B58" s="669"/>
      <c r="C58" s="669"/>
      <c r="D58" s="669"/>
      <c r="E58" s="669"/>
      <c r="F58" s="669"/>
      <c r="G58" s="669"/>
      <c r="I58" s="669"/>
      <c r="J58" s="670" t="s">
        <v>102</v>
      </c>
      <c r="K58" s="669"/>
      <c r="L58" s="671"/>
    </row>
    <row r="59" customFormat="false" ht="69" hidden="false" customHeight="true" outlineLevel="0" collapsed="false">
      <c r="A59" s="672" t="s">
        <v>425</v>
      </c>
      <c r="B59" s="672"/>
      <c r="C59" s="672"/>
      <c r="D59" s="672"/>
      <c r="E59" s="672"/>
      <c r="F59" s="672"/>
      <c r="G59" s="673" t="str">
        <f aca="false">G10</f>
        <v>DIURNO 220H/M</v>
      </c>
      <c r="H59" s="673" t="str">
        <f aca="false">H10</f>
        <v>DIURNO 220H/M LÍDER</v>
      </c>
      <c r="I59" s="673" t="str">
        <f aca="false">I10</f>
        <v>DIURNO 12HX36H (COM INTERVALO)</v>
      </c>
      <c r="J59" s="673" t="str">
        <f aca="false">J10</f>
        <v>DIURNO 12HX36H INDENIZADO FINAIS SEMANA E FERIADOS)</v>
      </c>
      <c r="K59" s="673" t="str">
        <f aca="false">K10</f>
        <v>DIURNO 12HX36H (INDENIZADO)</v>
      </c>
      <c r="L59" s="674" t="str">
        <f aca="false">L10</f>
        <v>NOTURNO 12HX36H (INDENIZADO)</v>
      </c>
    </row>
    <row r="60" customFormat="false" ht="27.75" hidden="false" customHeight="true" outlineLevel="0" collapsed="false">
      <c r="A60" s="675" t="s">
        <v>426</v>
      </c>
      <c r="B60" s="676" t="s">
        <v>241</v>
      </c>
      <c r="C60" s="676"/>
      <c r="D60" s="676"/>
      <c r="E60" s="676"/>
      <c r="F60" s="677" t="s">
        <v>427</v>
      </c>
      <c r="G60" s="678" t="s">
        <v>102</v>
      </c>
      <c r="H60" s="678"/>
      <c r="I60" s="678"/>
      <c r="J60" s="678"/>
      <c r="K60" s="678"/>
      <c r="L60" s="678"/>
    </row>
    <row r="61" customFormat="false" ht="18" hidden="false" customHeight="true" outlineLevel="0" collapsed="false">
      <c r="A61" s="679" t="n">
        <v>1</v>
      </c>
      <c r="B61" s="680" t="s">
        <v>428</v>
      </c>
      <c r="C61" s="680"/>
      <c r="D61" s="680"/>
      <c r="E61" s="680"/>
      <c r="F61" s="680"/>
      <c r="G61" s="681" t="n">
        <f aca="false">G20</f>
        <v>3282.37</v>
      </c>
      <c r="H61" s="681" t="n">
        <f aca="false">H20</f>
        <v>0</v>
      </c>
      <c r="I61" s="681" t="n">
        <f aca="false">I20</f>
        <v>0</v>
      </c>
      <c r="J61" s="681" t="n">
        <f aca="false">J20</f>
        <v>0</v>
      </c>
      <c r="K61" s="681" t="n">
        <f aca="false">K20</f>
        <v>0</v>
      </c>
      <c r="L61" s="682" t="n">
        <f aca="false">L20</f>
        <v>4044.85858305455</v>
      </c>
    </row>
    <row r="62" customFormat="false" ht="18" hidden="false" customHeight="true" outlineLevel="0" collapsed="false">
      <c r="A62" s="683" t="s">
        <v>310</v>
      </c>
      <c r="B62" s="709" t="s">
        <v>242</v>
      </c>
      <c r="C62" s="709"/>
      <c r="D62" s="709"/>
      <c r="E62" s="709"/>
      <c r="F62" s="685" t="n">
        <f aca="false">Encargos!C40</f>
        <v>0.0909</v>
      </c>
      <c r="G62" s="276" t="n">
        <f aca="false">ROUND($F$62*G61,2)</f>
        <v>298.37</v>
      </c>
      <c r="H62" s="276" t="n">
        <f aca="false">ROUND($F$62*H61,2)</f>
        <v>0</v>
      </c>
      <c r="I62" s="276" t="n">
        <f aca="false">ROUND($F$62*I61,2)</f>
        <v>0</v>
      </c>
      <c r="J62" s="276" t="n">
        <f aca="false">ROUND($F$62*J61,2)</f>
        <v>0</v>
      </c>
      <c r="K62" s="276" t="n">
        <f aca="false">ROUND($F$62*K61,2)</f>
        <v>0</v>
      </c>
      <c r="L62" s="587" t="n">
        <f aca="false">ROUND($F$62*L61,2)</f>
        <v>367.68</v>
      </c>
    </row>
    <row r="63" customFormat="false" ht="28.5" hidden="false" customHeight="true" outlineLevel="0" collapsed="false">
      <c r="A63" s="683" t="s">
        <v>365</v>
      </c>
      <c r="B63" s="686" t="s">
        <v>247</v>
      </c>
      <c r="C63" s="686"/>
      <c r="D63" s="686"/>
      <c r="E63" s="686"/>
      <c r="F63" s="687" t="n">
        <f aca="false">F62*Encargos!C19</f>
        <v>0.0361782</v>
      </c>
      <c r="G63" s="276" t="n">
        <f aca="false">ROUND($F$63*G61,2)</f>
        <v>118.75</v>
      </c>
      <c r="H63" s="276" t="n">
        <f aca="false">ROUND($F$63*H61,2)</f>
        <v>0</v>
      </c>
      <c r="I63" s="276" t="n">
        <f aca="false">ROUND($F$63*I61,2)</f>
        <v>0</v>
      </c>
      <c r="J63" s="276" t="n">
        <f aca="false">ROUND($F$63*J61,2)</f>
        <v>0</v>
      </c>
      <c r="K63" s="276" t="n">
        <f aca="false">ROUND($F$63*K61,2)</f>
        <v>0</v>
      </c>
      <c r="L63" s="587" t="n">
        <f aca="false">ROUND($F$63*L61,2)</f>
        <v>146.34</v>
      </c>
    </row>
    <row r="64" customFormat="false" ht="24" hidden="false" customHeight="true" outlineLevel="0" collapsed="false">
      <c r="A64" s="688" t="s">
        <v>429</v>
      </c>
      <c r="B64" s="688"/>
      <c r="C64" s="688"/>
      <c r="D64" s="688"/>
      <c r="E64" s="688"/>
      <c r="F64" s="689" t="n">
        <f aca="false">SUM(F62:F63)</f>
        <v>0.1270782</v>
      </c>
      <c r="G64" s="690" t="n">
        <f aca="false">SUM(G62:G63)</f>
        <v>417.12</v>
      </c>
      <c r="H64" s="690" t="n">
        <f aca="false">SUM(H62:H63)</f>
        <v>0</v>
      </c>
      <c r="I64" s="690" t="n">
        <f aca="false">SUM(I62:I63)</f>
        <v>0</v>
      </c>
      <c r="J64" s="690" t="n">
        <f aca="false">SUM(J62:J63)</f>
        <v>0</v>
      </c>
      <c r="K64" s="690" t="n">
        <f aca="false">SUM(K62:K63)</f>
        <v>0</v>
      </c>
      <c r="L64" s="691" t="n">
        <f aca="false">SUM(L62:L63)</f>
        <v>514.02</v>
      </c>
    </row>
    <row r="65" customFormat="false" ht="18" hidden="false" customHeight="true" outlineLevel="0" collapsed="false">
      <c r="A65" s="692" t="s">
        <v>430</v>
      </c>
      <c r="B65" s="692"/>
      <c r="C65" s="692"/>
      <c r="D65" s="692"/>
      <c r="E65" s="692"/>
      <c r="F65" s="692"/>
      <c r="G65" s="693" t="n">
        <f aca="false">G64*12</f>
        <v>5005.44</v>
      </c>
      <c r="H65" s="693" t="n">
        <f aca="false">H64*12</f>
        <v>0</v>
      </c>
      <c r="I65" s="693" t="n">
        <f aca="false">I64*12</f>
        <v>0</v>
      </c>
      <c r="J65" s="693" t="n">
        <f aca="false">J64*12</f>
        <v>0</v>
      </c>
      <c r="K65" s="693" t="n">
        <f aca="false">K64*12</f>
        <v>0</v>
      </c>
      <c r="L65" s="694" t="n">
        <f aca="false">L64*12</f>
        <v>6168.24</v>
      </c>
    </row>
    <row r="66" customFormat="false" ht="18" hidden="false" customHeight="true" outlineLevel="0" collapsed="false">
      <c r="A66" s="695" t="n">
        <v>2</v>
      </c>
      <c r="B66" s="696" t="s">
        <v>431</v>
      </c>
      <c r="C66" s="696"/>
      <c r="D66" s="696"/>
      <c r="E66" s="696"/>
      <c r="F66" s="696"/>
      <c r="G66" s="697" t="s">
        <v>102</v>
      </c>
      <c r="H66" s="697"/>
      <c r="I66" s="697"/>
      <c r="J66" s="697"/>
      <c r="K66" s="697"/>
      <c r="L66" s="697"/>
    </row>
    <row r="67" customFormat="false" ht="18" hidden="false" customHeight="true" outlineLevel="0" collapsed="false">
      <c r="A67" s="683" t="s">
        <v>310</v>
      </c>
      <c r="B67" s="698" t="s">
        <v>126</v>
      </c>
      <c r="C67" s="698"/>
      <c r="D67" s="698"/>
      <c r="E67" s="698"/>
      <c r="F67" s="698"/>
      <c r="G67" s="593" t="n">
        <f aca="false">G32</f>
        <v>619.52</v>
      </c>
      <c r="H67" s="593" t="n">
        <f aca="false">H32</f>
        <v>0</v>
      </c>
      <c r="I67" s="593" t="n">
        <f aca="false">I32</f>
        <v>0</v>
      </c>
      <c r="J67" s="593" t="n">
        <f aca="false">J32</f>
        <v>0</v>
      </c>
      <c r="K67" s="593" t="n">
        <f aca="false">K32</f>
        <v>0</v>
      </c>
      <c r="L67" s="595" t="n">
        <f aca="false">L32</f>
        <v>428.31</v>
      </c>
    </row>
    <row r="68" customFormat="false" ht="18" hidden="false" customHeight="true" outlineLevel="0" collapsed="false">
      <c r="A68" s="683" t="s">
        <v>299</v>
      </c>
      <c r="B68" s="698" t="s">
        <v>128</v>
      </c>
      <c r="C68" s="698"/>
      <c r="D68" s="698"/>
      <c r="E68" s="698"/>
      <c r="F68" s="698"/>
      <c r="G68" s="593" t="n">
        <f aca="false">G33</f>
        <v>24.51</v>
      </c>
      <c r="H68" s="593" t="n">
        <f aca="false">H33</f>
        <v>0</v>
      </c>
      <c r="I68" s="593" t="n">
        <f aca="false">I33</f>
        <v>0</v>
      </c>
      <c r="J68" s="593" t="n">
        <f aca="false">J33</f>
        <v>0</v>
      </c>
      <c r="K68" s="593" t="n">
        <f aca="false">K33</f>
        <v>0</v>
      </c>
      <c r="L68" s="595" t="n">
        <f aca="false">L33</f>
        <v>0</v>
      </c>
    </row>
    <row r="69" customFormat="false" ht="18" hidden="false" customHeight="true" outlineLevel="0" collapsed="false">
      <c r="A69" s="683" t="s">
        <v>324</v>
      </c>
      <c r="B69" s="698" t="s">
        <v>432</v>
      </c>
      <c r="C69" s="698"/>
      <c r="D69" s="698"/>
      <c r="E69" s="698"/>
      <c r="F69" s="698"/>
      <c r="G69" s="593" t="n">
        <f aca="false">G22</f>
        <v>0</v>
      </c>
      <c r="H69" s="593" t="n">
        <f aca="false">H22</f>
        <v>0</v>
      </c>
      <c r="I69" s="593" t="n">
        <f aca="false">I22</f>
        <v>0</v>
      </c>
      <c r="J69" s="593" t="n">
        <f aca="false">J22</f>
        <v>0</v>
      </c>
      <c r="K69" s="593" t="n">
        <f aca="false">K22</f>
        <v>0</v>
      </c>
      <c r="L69" s="595" t="n">
        <f aca="false">L22</f>
        <v>363.09</v>
      </c>
    </row>
    <row r="70" customFormat="false" ht="18" hidden="false" customHeight="true" outlineLevel="0" collapsed="false">
      <c r="A70" s="699" t="s">
        <v>433</v>
      </c>
      <c r="B70" s="699"/>
      <c r="C70" s="699"/>
      <c r="D70" s="699"/>
      <c r="E70" s="699"/>
      <c r="F70" s="699"/>
      <c r="G70" s="700" t="n">
        <f aca="false">SUM(G67:G69)</f>
        <v>644.03</v>
      </c>
      <c r="H70" s="700" t="n">
        <f aca="false">SUM(H67:H69)</f>
        <v>0</v>
      </c>
      <c r="I70" s="700" t="n">
        <f aca="false">SUM(I67:I69)</f>
        <v>0</v>
      </c>
      <c r="J70" s="700" t="n">
        <f aca="false">SUM(J67:J69)</f>
        <v>0</v>
      </c>
      <c r="K70" s="700" t="n">
        <f aca="false">SUM(K67:K69)</f>
        <v>0</v>
      </c>
      <c r="L70" s="701" t="n">
        <f aca="false">SUM(L67:L69)</f>
        <v>791.4</v>
      </c>
    </row>
    <row r="71" customFormat="false" ht="27" hidden="false" customHeight="true" outlineLevel="0" collapsed="false">
      <c r="A71" s="702" t="n">
        <v>5</v>
      </c>
      <c r="B71" s="703" t="s">
        <v>434</v>
      </c>
      <c r="C71" s="703"/>
      <c r="D71" s="703"/>
      <c r="E71" s="703"/>
      <c r="F71" s="704" t="s">
        <v>427</v>
      </c>
      <c r="G71" s="705" t="s">
        <v>263</v>
      </c>
      <c r="H71" s="705"/>
      <c r="I71" s="705"/>
      <c r="J71" s="705"/>
      <c r="K71" s="705"/>
      <c r="L71" s="705"/>
    </row>
    <row r="72" customFormat="false" ht="25.5" hidden="false" customHeight="true" outlineLevel="0" collapsed="false">
      <c r="A72" s="683" t="s">
        <v>310</v>
      </c>
      <c r="B72" s="686" t="s">
        <v>435</v>
      </c>
      <c r="C72" s="686"/>
      <c r="D72" s="686"/>
      <c r="E72" s="686"/>
      <c r="F72" s="706" t="n">
        <f aca="false">E41</f>
        <v>0.03</v>
      </c>
      <c r="G72" s="707" t="n">
        <f aca="false">ROUND(($F$72*G85),2)</f>
        <v>169.48</v>
      </c>
      <c r="H72" s="707" t="n">
        <f aca="false">ROUND(($F$72*H85),2)</f>
        <v>0</v>
      </c>
      <c r="I72" s="707" t="n">
        <f aca="false">ROUND(($F$72*I85),2)</f>
        <v>0</v>
      </c>
      <c r="J72" s="707" t="n">
        <f aca="false">ROUND(($F$72*J85),2)</f>
        <v>0</v>
      </c>
      <c r="K72" s="707" t="n">
        <f aca="false">ROUND(($F$72*K85),2)</f>
        <v>0</v>
      </c>
      <c r="L72" s="708" t="n">
        <f aca="false">ROUND(($F$72*L85),2)</f>
        <v>208.79</v>
      </c>
    </row>
    <row r="73" customFormat="false" ht="18" hidden="false" customHeight="true" outlineLevel="0" collapsed="false">
      <c r="A73" s="683" t="s">
        <v>299</v>
      </c>
      <c r="B73" s="709" t="s">
        <v>108</v>
      </c>
      <c r="C73" s="709"/>
      <c r="D73" s="709"/>
      <c r="E73" s="709"/>
      <c r="F73" s="706" t="n">
        <f aca="false">E43</f>
        <v>0.0679</v>
      </c>
      <c r="G73" s="707" t="n">
        <f aca="false">ROUND($F$73*(G72+G85),2)</f>
        <v>395.11</v>
      </c>
      <c r="H73" s="707" t="n">
        <f aca="false">ROUND($F$73*(H72+H85),2)</f>
        <v>0</v>
      </c>
      <c r="I73" s="707" t="n">
        <f aca="false">ROUND($F$73*(I72+I85),2)</f>
        <v>0</v>
      </c>
      <c r="J73" s="707" t="n">
        <f aca="false">ROUND($F$73*(J72+J85),2)</f>
        <v>0</v>
      </c>
      <c r="K73" s="707" t="n">
        <f aca="false">ROUND($F$73*(K72+K85),2)</f>
        <v>0</v>
      </c>
      <c r="L73" s="708" t="n">
        <f aca="false">ROUND($F$73*(L72+L85),2)</f>
        <v>486.74</v>
      </c>
    </row>
    <row r="74" customFormat="false" ht="18" hidden="false" customHeight="true" outlineLevel="0" collapsed="false">
      <c r="A74" s="710" t="s">
        <v>324</v>
      </c>
      <c r="B74" s="711" t="s">
        <v>436</v>
      </c>
      <c r="C74" s="711"/>
      <c r="D74" s="711"/>
      <c r="E74" s="711"/>
      <c r="F74" s="712" t="n">
        <f aca="false">SUM(F75:F78)</f>
        <v>0.1225</v>
      </c>
      <c r="G74" s="713" t="n">
        <f aca="false">ROUND((((G85+G72+G73)/(1-$F$74))-(G85+G72+G73)),2)</f>
        <v>867.49</v>
      </c>
      <c r="H74" s="713" t="n">
        <f aca="false">ROUND((((H85+H72+H73)/(1-$F$74))-(H85+H72+H73)),2)</f>
        <v>0</v>
      </c>
      <c r="I74" s="713" t="n">
        <f aca="false">ROUND((((I85+I72+I73)/(1-$F$74))-(I85+I72+I73)),2)</f>
        <v>0</v>
      </c>
      <c r="J74" s="713" t="n">
        <f aca="false">ROUND((((J85+J72+J73)/(1-$F$74))-(J85+J72+J73)),2)</f>
        <v>0</v>
      </c>
      <c r="K74" s="713" t="n">
        <f aca="false">ROUND((((K85+K72+K73)/(1-$F$74))-(K85+K72+K73)),2)</f>
        <v>0</v>
      </c>
      <c r="L74" s="714" t="n">
        <f aca="false">ROUND((((L85+L72+L73)/(1-$F$74))-(L85+L72+L73)),2)</f>
        <v>1068.67</v>
      </c>
    </row>
    <row r="75" customFormat="false" ht="18" hidden="false" customHeight="true" outlineLevel="0" collapsed="false">
      <c r="A75" s="715" t="s">
        <v>437</v>
      </c>
      <c r="B75" s="709" t="s">
        <v>438</v>
      </c>
      <c r="C75" s="709"/>
      <c r="D75" s="709"/>
      <c r="E75" s="709"/>
      <c r="F75" s="706" t="n">
        <f aca="false">E48+E49</f>
        <v>0.0925</v>
      </c>
      <c r="G75" s="707" t="n">
        <f aca="false">ROUND(G87*$F$75,2)</f>
        <v>655.04</v>
      </c>
      <c r="H75" s="707" t="n">
        <f aca="false">ROUND(H87*$F$75,2)</f>
        <v>0</v>
      </c>
      <c r="I75" s="707" t="n">
        <f aca="false">ROUND(I87*$F$75,2)</f>
        <v>0</v>
      </c>
      <c r="J75" s="707" t="n">
        <f aca="false">ROUND(J87*$F$75,2)</f>
        <v>0</v>
      </c>
      <c r="K75" s="707" t="n">
        <f aca="false">ROUND(K87*$F$75,2)</f>
        <v>0</v>
      </c>
      <c r="L75" s="708" t="n">
        <f aca="false">ROUND(L87*$F$75,2)</f>
        <v>806.96</v>
      </c>
    </row>
    <row r="76" customFormat="false" ht="18" hidden="false" customHeight="true" outlineLevel="0" collapsed="false">
      <c r="A76" s="683" t="s">
        <v>439</v>
      </c>
      <c r="B76" s="716" t="s">
        <v>440</v>
      </c>
      <c r="C76" s="716"/>
      <c r="D76" s="716"/>
      <c r="E76" s="716"/>
      <c r="F76" s="717" t="n">
        <v>0</v>
      </c>
      <c r="G76" s="707" t="n">
        <f aca="false">ROUND(G87*$F$76,2)</f>
        <v>0</v>
      </c>
      <c r="H76" s="707" t="n">
        <f aca="false">ROUND(H87*$F$76,2)</f>
        <v>0</v>
      </c>
      <c r="I76" s="707" t="n">
        <f aca="false">ROUND(I87*$F$76,2)</f>
        <v>0</v>
      </c>
      <c r="J76" s="707" t="n">
        <f aca="false">ROUND(J87*$F$76,2)</f>
        <v>0</v>
      </c>
      <c r="K76" s="707" t="n">
        <f aca="false">ROUND(K87*$F$76,2)</f>
        <v>0</v>
      </c>
      <c r="L76" s="708" t="n">
        <f aca="false">ROUND(L87*$F$76,2)</f>
        <v>0</v>
      </c>
    </row>
    <row r="77" customFormat="false" ht="18" hidden="false" customHeight="true" outlineLevel="0" collapsed="false">
      <c r="A77" s="683" t="s">
        <v>441</v>
      </c>
      <c r="B77" s="709" t="s">
        <v>442</v>
      </c>
      <c r="C77" s="709"/>
      <c r="D77" s="709"/>
      <c r="E77" s="709"/>
      <c r="F77" s="712" t="n">
        <f aca="false">E50</f>
        <v>0.03</v>
      </c>
      <c r="G77" s="707" t="n">
        <f aca="false">ROUND(G87*$F$77,2)</f>
        <v>212.45</v>
      </c>
      <c r="H77" s="707" t="n">
        <f aca="false">ROUND(H87*$F$77,2)</f>
        <v>0</v>
      </c>
      <c r="I77" s="707" t="n">
        <f aca="false">ROUND(I87*$F$77,2)</f>
        <v>0</v>
      </c>
      <c r="J77" s="707" t="n">
        <f aca="false">ROUND(J87*$F$77,2)</f>
        <v>0</v>
      </c>
      <c r="K77" s="707" t="n">
        <f aca="false">ROUND(K87*$F$77,2)</f>
        <v>0</v>
      </c>
      <c r="L77" s="708" t="n">
        <f aca="false">ROUND(L87*$F$77,2)</f>
        <v>261.72</v>
      </c>
    </row>
    <row r="78" customFormat="false" ht="18" hidden="false" customHeight="true" outlineLevel="0" collapsed="false">
      <c r="A78" s="683" t="s">
        <v>443</v>
      </c>
      <c r="B78" s="716" t="s">
        <v>444</v>
      </c>
      <c r="C78" s="716"/>
      <c r="D78" s="716"/>
      <c r="E78" s="716"/>
      <c r="F78" s="717" t="n">
        <v>0</v>
      </c>
      <c r="G78" s="707" t="n">
        <f aca="false">ROUND(G87*$F$78,2)</f>
        <v>0</v>
      </c>
      <c r="H78" s="707" t="n">
        <f aca="false">ROUND(H87*$F$78,2)</f>
        <v>0</v>
      </c>
      <c r="I78" s="707" t="n">
        <f aca="false">ROUND(I87*$F$78,2)</f>
        <v>0</v>
      </c>
      <c r="J78" s="707" t="n">
        <f aca="false">ROUND(J87*$F$78,2)</f>
        <v>0</v>
      </c>
      <c r="K78" s="707" t="n">
        <f aca="false">ROUND(K87*$F$78,2)</f>
        <v>0</v>
      </c>
      <c r="L78" s="708" t="n">
        <f aca="false">ROUND(L87*$F$78,2)</f>
        <v>0</v>
      </c>
    </row>
    <row r="79" customFormat="false" ht="18" hidden="false" customHeight="true" outlineLevel="0" collapsed="false">
      <c r="A79" s="720" t="s">
        <v>445</v>
      </c>
      <c r="B79" s="721"/>
      <c r="C79" s="721"/>
      <c r="D79" s="721"/>
      <c r="E79" s="721"/>
      <c r="F79" s="722"/>
      <c r="G79" s="723" t="n">
        <f aca="false">ROUND(SUM(G72:G74),2)</f>
        <v>1432.08</v>
      </c>
      <c r="H79" s="723" t="n">
        <f aca="false">ROUND(SUM(H72:H74),2)</f>
        <v>0</v>
      </c>
      <c r="I79" s="723" t="n">
        <f aca="false">ROUND(SUM(I72:I74),2)</f>
        <v>0</v>
      </c>
      <c r="J79" s="723" t="n">
        <f aca="false">ROUND(SUM(J72:J74),2)</f>
        <v>0</v>
      </c>
      <c r="K79" s="723" t="n">
        <f aca="false">ROUND(SUM(K72:K74),2)</f>
        <v>0</v>
      </c>
      <c r="L79" s="724" t="n">
        <f aca="false">ROUND(SUM(L72:L74),2)</f>
        <v>1764.2</v>
      </c>
    </row>
    <row r="80" customFormat="false" ht="18" hidden="false" customHeight="true" outlineLevel="0" collapsed="false">
      <c r="A80" s="725" t="s">
        <v>446</v>
      </c>
      <c r="B80" s="725"/>
      <c r="C80" s="725"/>
      <c r="D80" s="725"/>
      <c r="E80" s="725"/>
      <c r="F80" s="725"/>
      <c r="G80" s="725"/>
      <c r="H80" s="725"/>
      <c r="I80" s="725"/>
      <c r="J80" s="725"/>
      <c r="K80" s="725"/>
      <c r="L80" s="725"/>
    </row>
    <row r="81" customFormat="false" ht="18" hidden="false" customHeight="true" outlineLevel="0" collapsed="false">
      <c r="A81" s="726" t="s">
        <v>447</v>
      </c>
      <c r="B81" s="726"/>
      <c r="C81" s="726"/>
      <c r="D81" s="726"/>
      <c r="E81" s="726"/>
      <c r="F81" s="726"/>
      <c r="G81" s="726"/>
      <c r="H81" s="726"/>
      <c r="I81" s="726"/>
      <c r="J81" s="726"/>
      <c r="K81" s="726"/>
      <c r="L81" s="726"/>
    </row>
    <row r="82" customFormat="false" ht="18" hidden="false" customHeight="true" outlineLevel="0" collapsed="false">
      <c r="A82" s="727" t="s">
        <v>448</v>
      </c>
      <c r="B82" s="727"/>
      <c r="C82" s="727"/>
      <c r="D82" s="727"/>
      <c r="E82" s="727"/>
      <c r="F82" s="727"/>
      <c r="G82" s="728" t="s">
        <v>263</v>
      </c>
      <c r="H82" s="728"/>
      <c r="I82" s="728"/>
      <c r="J82" s="728"/>
      <c r="K82" s="728"/>
      <c r="L82" s="728"/>
    </row>
    <row r="83" customFormat="false" ht="18" hidden="false" customHeight="true" outlineLevel="0" collapsed="false">
      <c r="A83" s="683" t="s">
        <v>310</v>
      </c>
      <c r="B83" s="698" t="s">
        <v>449</v>
      </c>
      <c r="C83" s="698"/>
      <c r="D83" s="698"/>
      <c r="E83" s="698"/>
      <c r="F83" s="698"/>
      <c r="G83" s="729" t="n">
        <f aca="false">G65</f>
        <v>5005.44</v>
      </c>
      <c r="H83" s="729" t="n">
        <f aca="false">H65</f>
        <v>0</v>
      </c>
      <c r="I83" s="729" t="n">
        <f aca="false">I65</f>
        <v>0</v>
      </c>
      <c r="J83" s="729" t="n">
        <f aca="false">J65</f>
        <v>0</v>
      </c>
      <c r="K83" s="729" t="n">
        <f aca="false">K65</f>
        <v>0</v>
      </c>
      <c r="L83" s="730" t="n">
        <f aca="false">L65</f>
        <v>6168.24</v>
      </c>
    </row>
    <row r="84" customFormat="false" ht="18" hidden="false" customHeight="true" outlineLevel="0" collapsed="false">
      <c r="A84" s="683" t="s">
        <v>299</v>
      </c>
      <c r="B84" s="698" t="s">
        <v>431</v>
      </c>
      <c r="C84" s="698"/>
      <c r="D84" s="698"/>
      <c r="E84" s="698"/>
      <c r="F84" s="698"/>
      <c r="G84" s="729" t="n">
        <f aca="false">G70</f>
        <v>644.03</v>
      </c>
      <c r="H84" s="729" t="n">
        <f aca="false">H70</f>
        <v>0</v>
      </c>
      <c r="I84" s="729" t="n">
        <f aca="false">I70</f>
        <v>0</v>
      </c>
      <c r="J84" s="729" t="n">
        <f aca="false">J70</f>
        <v>0</v>
      </c>
      <c r="K84" s="729" t="n">
        <f aca="false">K70</f>
        <v>0</v>
      </c>
      <c r="L84" s="730" t="n">
        <f aca="false">L70</f>
        <v>791.4</v>
      </c>
    </row>
    <row r="85" customFormat="false" ht="18" hidden="false" customHeight="true" outlineLevel="0" collapsed="false">
      <c r="A85" s="731" t="s">
        <v>450</v>
      </c>
      <c r="B85" s="731"/>
      <c r="C85" s="731"/>
      <c r="D85" s="731"/>
      <c r="E85" s="731"/>
      <c r="F85" s="731"/>
      <c r="G85" s="732" t="n">
        <f aca="false">SUM(G83:G84)</f>
        <v>5649.47</v>
      </c>
      <c r="H85" s="732" t="n">
        <f aca="false">SUM(H83:H84)</f>
        <v>0</v>
      </c>
      <c r="I85" s="732" t="n">
        <f aca="false">SUM(I83:I84)</f>
        <v>0</v>
      </c>
      <c r="J85" s="732" t="n">
        <f aca="false">SUM(J83:J84)</f>
        <v>0</v>
      </c>
      <c r="K85" s="732" t="n">
        <f aca="false">SUM(K83:K84)</f>
        <v>0</v>
      </c>
      <c r="L85" s="733" t="n">
        <f aca="false">SUM(L83:L84)</f>
        <v>6959.64</v>
      </c>
    </row>
    <row r="86" customFormat="false" ht="18" hidden="false" customHeight="true" outlineLevel="0" collapsed="false">
      <c r="A86" s="734" t="s">
        <v>313</v>
      </c>
      <c r="B86" s="735" t="s">
        <v>451</v>
      </c>
      <c r="C86" s="735"/>
      <c r="D86" s="735"/>
      <c r="E86" s="735"/>
      <c r="F86" s="735"/>
      <c r="G86" s="736" t="n">
        <f aca="false">G79</f>
        <v>1432.08</v>
      </c>
      <c r="H86" s="736" t="n">
        <f aca="false">H79</f>
        <v>0</v>
      </c>
      <c r="I86" s="736" t="n">
        <f aca="false">I79</f>
        <v>0</v>
      </c>
      <c r="J86" s="736" t="n">
        <f aca="false">J79</f>
        <v>0</v>
      </c>
      <c r="K86" s="736" t="n">
        <f aca="false">K79</f>
        <v>0</v>
      </c>
      <c r="L86" s="737" t="n">
        <f aca="false">L79</f>
        <v>1764.2</v>
      </c>
    </row>
    <row r="87" customFormat="false" ht="43.5" hidden="false" customHeight="true" outlineLevel="0" collapsed="false">
      <c r="A87" s="738" t="s">
        <v>452</v>
      </c>
      <c r="B87" s="738"/>
      <c r="C87" s="738"/>
      <c r="D87" s="738"/>
      <c r="E87" s="738"/>
      <c r="F87" s="738"/>
      <c r="G87" s="739" t="n">
        <f aca="false">SUM(G85:G86)</f>
        <v>7081.55</v>
      </c>
      <c r="H87" s="739" t="n">
        <f aca="false">SUM(H85:H86)</f>
        <v>0</v>
      </c>
      <c r="I87" s="739" t="n">
        <f aca="false">SUM(I85:I86)</f>
        <v>0</v>
      </c>
      <c r="J87" s="739" t="n">
        <f aca="false">SUM(J85:J86)</f>
        <v>0</v>
      </c>
      <c r="K87" s="739" t="n">
        <f aca="false">SUM(K85:K86)</f>
        <v>0</v>
      </c>
      <c r="L87" s="740" t="n">
        <f aca="false">SUM(L85:L86)</f>
        <v>8723.84</v>
      </c>
    </row>
  </sheetData>
  <sheetProtection sheet="true" password="d3be" objects="true" scenarios="true"/>
  <mergeCells count="97">
    <mergeCell ref="A3:L3"/>
    <mergeCell ref="A4:L4"/>
    <mergeCell ref="A5:L5"/>
    <mergeCell ref="A6:F6"/>
    <mergeCell ref="G6:L6"/>
    <mergeCell ref="A7:H7"/>
    <mergeCell ref="I7:L7"/>
    <mergeCell ref="A8:L8"/>
    <mergeCell ref="A9:A10"/>
    <mergeCell ref="B9:B10"/>
    <mergeCell ref="C9:D10"/>
    <mergeCell ref="E9:E10"/>
    <mergeCell ref="F9:F10"/>
    <mergeCell ref="G9:L9"/>
    <mergeCell ref="A11:L11"/>
    <mergeCell ref="A12:A22"/>
    <mergeCell ref="B12:B22"/>
    <mergeCell ref="C12:D12"/>
    <mergeCell ref="C13:E13"/>
    <mergeCell ref="C14:F14"/>
    <mergeCell ref="C15:E15"/>
    <mergeCell ref="C16:D16"/>
    <mergeCell ref="C17:D17"/>
    <mergeCell ref="C19:E19"/>
    <mergeCell ref="C20:F20"/>
    <mergeCell ref="C21:E21"/>
    <mergeCell ref="A23:F23"/>
    <mergeCell ref="A24:L24"/>
    <mergeCell ref="A25:B25"/>
    <mergeCell ref="C25:D25"/>
    <mergeCell ref="F25:L25"/>
    <mergeCell ref="A26:C26"/>
    <mergeCell ref="A27:C27"/>
    <mergeCell ref="A28:C28"/>
    <mergeCell ref="A29:C29"/>
    <mergeCell ref="A30:C30"/>
    <mergeCell ref="A31:C31"/>
    <mergeCell ref="A32:B32"/>
    <mergeCell ref="A33:B33"/>
    <mergeCell ref="A34:D34"/>
    <mergeCell ref="A35:D35"/>
    <mergeCell ref="A36:D36"/>
    <mergeCell ref="A37:F37"/>
    <mergeCell ref="A38:F38"/>
    <mergeCell ref="A39:L39"/>
    <mergeCell ref="A40:D40"/>
    <mergeCell ref="E40:F40"/>
    <mergeCell ref="G40:L40"/>
    <mergeCell ref="A42:D42"/>
    <mergeCell ref="A43:D43"/>
    <mergeCell ref="A44:D44"/>
    <mergeCell ref="A45:F45"/>
    <mergeCell ref="A46:L46"/>
    <mergeCell ref="A47:D47"/>
    <mergeCell ref="E47:F47"/>
    <mergeCell ref="G47:L47"/>
    <mergeCell ref="A48:D48"/>
    <mergeCell ref="A49:D49"/>
    <mergeCell ref="A50:D50"/>
    <mergeCell ref="A51:D51"/>
    <mergeCell ref="A52:F52"/>
    <mergeCell ref="A53:F53"/>
    <mergeCell ref="A54:F54"/>
    <mergeCell ref="A56:L56"/>
    <mergeCell ref="A57:L57"/>
    <mergeCell ref="A59:F59"/>
    <mergeCell ref="B60:E60"/>
    <mergeCell ref="G60:L60"/>
    <mergeCell ref="B61:F61"/>
    <mergeCell ref="B62:E62"/>
    <mergeCell ref="B63:E63"/>
    <mergeCell ref="A64:E64"/>
    <mergeCell ref="A65:F65"/>
    <mergeCell ref="B66:F66"/>
    <mergeCell ref="G66:L66"/>
    <mergeCell ref="B67:F67"/>
    <mergeCell ref="B68:F68"/>
    <mergeCell ref="B69:F69"/>
    <mergeCell ref="A70:F70"/>
    <mergeCell ref="B71:E71"/>
    <mergeCell ref="G71:L71"/>
    <mergeCell ref="B72:E72"/>
    <mergeCell ref="B73:E73"/>
    <mergeCell ref="B74:E74"/>
    <mergeCell ref="B75:E75"/>
    <mergeCell ref="B76:E76"/>
    <mergeCell ref="B77:E77"/>
    <mergeCell ref="B78:E78"/>
    <mergeCell ref="A80:L80"/>
    <mergeCell ref="A81:L81"/>
    <mergeCell ref="A82:F82"/>
    <mergeCell ref="G82:L82"/>
    <mergeCell ref="B83:F83"/>
    <mergeCell ref="B84:F84"/>
    <mergeCell ref="A85:F85"/>
    <mergeCell ref="B86:F86"/>
    <mergeCell ref="A87:F87"/>
  </mergeCells>
  <printOptions headings="false" gridLines="false" gridLinesSet="true" horizontalCentered="true" verticalCentered="false"/>
  <pageMargins left="0.39375" right="0" top="0.7875" bottom="0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5" man="true" max="16383" min="0"/>
  </rowBreak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87"/>
  <sheetViews>
    <sheetView showFormulas="false" showGridLines="true" showRowColHeaders="true" showZeros="true" rightToLeft="false" tabSelected="false" showOutlineSymbols="true" defaultGridColor="true" view="normal" topLeftCell="A10" colorId="64" zoomScale="80" zoomScaleNormal="80" zoomScalePageLayoutView="100" workbookViewId="0">
      <selection pane="topLeft" activeCell="F12" activeCellId="0" sqref="F12"/>
    </sheetView>
  </sheetViews>
  <sheetFormatPr defaultColWidth="8.83203125" defaultRowHeight="12.75" zeroHeight="false" outlineLevelRow="0" outlineLevelCol="0"/>
  <cols>
    <col collapsed="false" customWidth="true" hidden="false" outlineLevel="0" max="1" min="1" style="281" width="10.16"/>
    <col collapsed="false" customWidth="true" hidden="false" outlineLevel="0" max="2" min="2" style="281" width="7.33"/>
    <col collapsed="false" customWidth="true" hidden="false" outlineLevel="0" max="3" min="3" style="281" width="14.66"/>
    <col collapsed="false" customWidth="true" hidden="false" outlineLevel="0" max="4" min="4" style="281" width="10.33"/>
    <col collapsed="false" customWidth="true" hidden="false" outlineLevel="0" max="5" min="5" style="281" width="10.16"/>
    <col collapsed="false" customWidth="true" hidden="false" outlineLevel="0" max="6" min="6" style="281" width="11.16"/>
    <col collapsed="false" customWidth="true" hidden="false" outlineLevel="0" max="7" min="7" style="547" width="13.66"/>
    <col collapsed="false" customWidth="true" hidden="false" outlineLevel="0" max="10" min="8" style="281" width="13.66"/>
    <col collapsed="false" customWidth="true" hidden="false" outlineLevel="0" max="12" min="11" style="281" width="14.83"/>
    <col collapsed="false" customWidth="true" hidden="false" outlineLevel="0" max="1025" min="13" style="281" width="9.16"/>
  </cols>
  <sheetData>
    <row r="1" customFormat="false" ht="12.75" hidden="false" customHeight="false" outlineLevel="0" collapsed="false">
      <c r="A1" s="548"/>
      <c r="B1" s="221" t="s">
        <v>0</v>
      </c>
      <c r="C1" s="221"/>
      <c r="D1" s="221"/>
      <c r="E1" s="221"/>
      <c r="F1" s="549"/>
      <c r="G1" s="550"/>
      <c r="H1" s="551"/>
      <c r="I1" s="551"/>
      <c r="J1" s="551"/>
      <c r="K1" s="551"/>
      <c r="L1" s="552"/>
    </row>
    <row r="2" customFormat="false" ht="12.75" hidden="false" customHeight="true" outlineLevel="0" collapsed="false">
      <c r="A2" s="262"/>
      <c r="B2" s="93" t="s">
        <v>42</v>
      </c>
      <c r="C2" s="93"/>
      <c r="D2" s="93"/>
      <c r="E2" s="93"/>
      <c r="F2" s="553"/>
      <c r="G2" s="554"/>
      <c r="L2" s="555"/>
    </row>
    <row r="3" customFormat="false" ht="48.75" hidden="false" customHeight="true" outlineLevel="0" collapsed="false">
      <c r="A3" s="556" t="s">
        <v>453</v>
      </c>
      <c r="B3" s="556"/>
      <c r="C3" s="556"/>
      <c r="D3" s="556"/>
      <c r="E3" s="556"/>
      <c r="F3" s="556"/>
      <c r="G3" s="556"/>
      <c r="H3" s="556"/>
      <c r="I3" s="556"/>
      <c r="J3" s="556"/>
      <c r="K3" s="556"/>
      <c r="L3" s="556"/>
    </row>
    <row r="4" customFormat="false" ht="20.25" hidden="false" customHeight="true" outlineLevel="0" collapsed="false">
      <c r="A4" s="557" t="str">
        <f aca="false">BH!$A$4</f>
        <v>ANEXO X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</row>
    <row r="5" customFormat="false" ht="18.75" hidden="false" customHeight="true" outlineLevel="0" collapsed="false">
      <c r="A5" s="558" t="s">
        <v>389</v>
      </c>
      <c r="B5" s="558"/>
      <c r="C5" s="558"/>
      <c r="D5" s="558"/>
      <c r="E5" s="558"/>
      <c r="F5" s="558"/>
      <c r="G5" s="558"/>
      <c r="H5" s="558"/>
      <c r="I5" s="558"/>
      <c r="J5" s="558"/>
      <c r="K5" s="558"/>
      <c r="L5" s="558"/>
    </row>
    <row r="6" customFormat="false" ht="12.75" hidden="false" customHeight="false" outlineLevel="0" collapsed="false">
      <c r="A6" s="559" t="s">
        <v>390</v>
      </c>
      <c r="B6" s="559"/>
      <c r="C6" s="559"/>
      <c r="D6" s="559"/>
      <c r="E6" s="559"/>
      <c r="F6" s="559"/>
      <c r="G6" s="560" t="str">
        <f aca="false">Dados!A7</f>
        <v>CCT 2026 – MG000731/2026 (BH e outras) e MG000730/2026 (Juiz de Fora) – Data base da categoria 01 de janeiro</v>
      </c>
      <c r="H6" s="560"/>
      <c r="I6" s="560"/>
      <c r="J6" s="560"/>
      <c r="K6" s="560"/>
      <c r="L6" s="560"/>
    </row>
    <row r="7" customFormat="false" ht="23.25" hidden="false" customHeight="true" outlineLevel="0" collapsed="false">
      <c r="A7" s="268" t="s">
        <v>465</v>
      </c>
      <c r="B7" s="268"/>
      <c r="C7" s="268"/>
      <c r="D7" s="268"/>
      <c r="E7" s="268"/>
      <c r="F7" s="268"/>
      <c r="G7" s="268"/>
      <c r="H7" s="268"/>
      <c r="I7" s="561" t="s">
        <v>102</v>
      </c>
      <c r="J7" s="561"/>
      <c r="K7" s="561"/>
      <c r="L7" s="561"/>
    </row>
    <row r="8" customFormat="false" ht="16.5" hidden="false" customHeight="true" outlineLevel="0" collapsed="false">
      <c r="A8" s="562" t="s">
        <v>392</v>
      </c>
      <c r="B8" s="562"/>
      <c r="C8" s="562"/>
      <c r="D8" s="562"/>
      <c r="E8" s="562"/>
      <c r="F8" s="562"/>
      <c r="G8" s="562"/>
      <c r="H8" s="562"/>
      <c r="I8" s="562"/>
      <c r="J8" s="562"/>
      <c r="K8" s="562"/>
      <c r="L8" s="562"/>
    </row>
    <row r="9" customFormat="false" ht="12.75" hidden="false" customHeight="true" outlineLevel="0" collapsed="false">
      <c r="A9" s="563" t="s">
        <v>205</v>
      </c>
      <c r="B9" s="564" t="s">
        <v>393</v>
      </c>
      <c r="C9" s="565" t="s">
        <v>394</v>
      </c>
      <c r="D9" s="565"/>
      <c r="E9" s="566" t="s">
        <v>395</v>
      </c>
      <c r="F9" s="567" t="s">
        <v>396</v>
      </c>
      <c r="G9" s="568"/>
      <c r="H9" s="568"/>
      <c r="I9" s="568"/>
      <c r="J9" s="568"/>
      <c r="K9" s="568"/>
      <c r="L9" s="568"/>
    </row>
    <row r="10" customFormat="false" ht="68.25" hidden="false" customHeight="true" outlineLevel="0" collapsed="false">
      <c r="A10" s="563"/>
      <c r="B10" s="564"/>
      <c r="C10" s="565"/>
      <c r="D10" s="565"/>
      <c r="E10" s="566"/>
      <c r="F10" s="566"/>
      <c r="G10" s="569" t="s">
        <v>137</v>
      </c>
      <c r="H10" s="569" t="s">
        <v>138</v>
      </c>
      <c r="I10" s="569" t="s">
        <v>139</v>
      </c>
      <c r="J10" s="569" t="s">
        <v>455</v>
      </c>
      <c r="K10" s="569" t="s">
        <v>141</v>
      </c>
      <c r="L10" s="570" t="s">
        <v>142</v>
      </c>
    </row>
    <row r="11" customFormat="false" ht="18" hidden="false" customHeight="true" outlineLevel="0" collapsed="false">
      <c r="A11" s="741" t="s">
        <v>400</v>
      </c>
      <c r="B11" s="741"/>
      <c r="C11" s="741"/>
      <c r="D11" s="741"/>
      <c r="E11" s="741"/>
      <c r="F11" s="741"/>
      <c r="G11" s="741"/>
      <c r="H11" s="741"/>
      <c r="I11" s="741"/>
      <c r="J11" s="741"/>
      <c r="K11" s="741"/>
      <c r="L11" s="741"/>
    </row>
    <row r="12" customFormat="false" ht="18" hidden="false" customHeight="true" outlineLevel="0" collapsed="false">
      <c r="A12" s="574" t="n">
        <v>1</v>
      </c>
      <c r="B12" s="575" t="n">
        <v>1</v>
      </c>
      <c r="C12" s="576" t="s">
        <v>401</v>
      </c>
      <c r="D12" s="576"/>
      <c r="E12" s="577" t="n">
        <v>220</v>
      </c>
      <c r="F12" s="578" t="n">
        <f aca="false">Dados!F8</f>
        <v>2524.9</v>
      </c>
      <c r="G12" s="579" t="n">
        <f aca="false">F12</f>
        <v>2524.9</v>
      </c>
      <c r="H12" s="579" t="n">
        <v>0</v>
      </c>
      <c r="I12" s="580" t="n">
        <v>0</v>
      </c>
      <c r="J12" s="580" t="n">
        <f aca="false">F12</f>
        <v>2524.9</v>
      </c>
      <c r="K12" s="580"/>
      <c r="L12" s="581" t="n">
        <v>0</v>
      </c>
    </row>
    <row r="13" customFormat="false" ht="18" hidden="false" customHeight="true" outlineLevel="0" collapsed="false">
      <c r="A13" s="574"/>
      <c r="B13" s="575"/>
      <c r="C13" s="582" t="s">
        <v>293</v>
      </c>
      <c r="D13" s="582"/>
      <c r="E13" s="582"/>
      <c r="F13" s="583" t="n">
        <v>0.3</v>
      </c>
      <c r="G13" s="584" t="n">
        <f aca="false">ROUND(($F$13*G12),2)</f>
        <v>757.47</v>
      </c>
      <c r="H13" s="584" t="n">
        <f aca="false">ROUND(($F$13*H12),2)</f>
        <v>0</v>
      </c>
      <c r="I13" s="584" t="n">
        <f aca="false">ROUND(($F$13*I12),2)</f>
        <v>0</v>
      </c>
      <c r="J13" s="584" t="n">
        <f aca="false">ROUND(($F$13*J12),2)</f>
        <v>757.47</v>
      </c>
      <c r="K13" s="584" t="n">
        <f aca="false">ROUND(($F$13*K12),2)</f>
        <v>0</v>
      </c>
      <c r="L13" s="585" t="n">
        <f aca="false">ROUND(($F$13*L12),2)</f>
        <v>0</v>
      </c>
    </row>
    <row r="14" customFormat="false" ht="18" hidden="false" customHeight="true" outlineLevel="0" collapsed="false">
      <c r="A14" s="574"/>
      <c r="B14" s="575"/>
      <c r="C14" s="586" t="s">
        <v>402</v>
      </c>
      <c r="D14" s="586"/>
      <c r="E14" s="586"/>
      <c r="F14" s="586"/>
      <c r="G14" s="787" t="n">
        <f aca="false">SUM(G12:G13)</f>
        <v>3282.37</v>
      </c>
      <c r="H14" s="276" t="n">
        <f aca="false">SUM(H12:H13)</f>
        <v>0</v>
      </c>
      <c r="I14" s="276" t="n">
        <f aca="false">SUM(I12:I13)</f>
        <v>0</v>
      </c>
      <c r="J14" s="276" t="n">
        <f aca="false">SUM(J12:J13)</f>
        <v>3282.37</v>
      </c>
      <c r="K14" s="276" t="n">
        <f aca="false">SUM(K12:K13)</f>
        <v>0</v>
      </c>
      <c r="L14" s="587" t="n">
        <f aca="false">SUM(L12:L13)</f>
        <v>0</v>
      </c>
    </row>
    <row r="15" customFormat="false" ht="18" hidden="false" customHeight="true" outlineLevel="0" collapsed="false">
      <c r="A15" s="574"/>
      <c r="B15" s="575"/>
      <c r="C15" s="588" t="s">
        <v>122</v>
      </c>
      <c r="D15" s="588"/>
      <c r="E15" s="588"/>
      <c r="F15" s="589" t="n">
        <v>0</v>
      </c>
      <c r="G15" s="462" t="n">
        <f aca="false">IF(Dados!$P$13="SIM",Dados!$Q$13,0)</f>
        <v>0</v>
      </c>
      <c r="H15" s="276" t="n">
        <v>0</v>
      </c>
      <c r="I15" s="276" t="n">
        <v>0</v>
      </c>
      <c r="J15" s="276" t="n">
        <v>0</v>
      </c>
      <c r="K15" s="276" t="n">
        <v>0</v>
      </c>
      <c r="L15" s="587" t="n">
        <v>0</v>
      </c>
    </row>
    <row r="16" customFormat="false" ht="27" hidden="false" customHeight="true" outlineLevel="0" collapsed="false">
      <c r="A16" s="574"/>
      <c r="B16" s="575"/>
      <c r="C16" s="588" t="s">
        <v>456</v>
      </c>
      <c r="D16" s="588"/>
      <c r="E16" s="590"/>
      <c r="F16" s="591" t="n">
        <v>0</v>
      </c>
      <c r="G16" s="276" t="n">
        <v>0</v>
      </c>
      <c r="H16" s="276" t="n">
        <v>0</v>
      </c>
      <c r="I16" s="578" t="n">
        <v>0</v>
      </c>
      <c r="J16" s="578" t="n">
        <v>0</v>
      </c>
      <c r="K16" s="578" t="n">
        <v>0</v>
      </c>
      <c r="L16" s="592" t="n">
        <v>0</v>
      </c>
    </row>
    <row r="17" customFormat="false" ht="27" hidden="false" customHeight="true" outlineLevel="0" collapsed="false">
      <c r="A17" s="574"/>
      <c r="B17" s="575"/>
      <c r="C17" s="588" t="s">
        <v>457</v>
      </c>
      <c r="D17" s="588"/>
      <c r="E17" s="590"/>
      <c r="F17" s="591" t="n">
        <v>0</v>
      </c>
      <c r="G17" s="593" t="n">
        <v>0</v>
      </c>
      <c r="H17" s="593" t="n">
        <f aca="false">ROUND((H12*F17),2)</f>
        <v>0</v>
      </c>
      <c r="I17" s="594" t="n">
        <v>0</v>
      </c>
      <c r="J17" s="594" t="n">
        <v>0</v>
      </c>
      <c r="K17" s="594" t="n">
        <v>0</v>
      </c>
      <c r="L17" s="595" t="n">
        <v>0</v>
      </c>
    </row>
    <row r="18" customFormat="false" ht="18" hidden="false" customHeight="true" outlineLevel="0" collapsed="false">
      <c r="A18" s="574"/>
      <c r="B18" s="575"/>
      <c r="C18" s="596" t="s">
        <v>117</v>
      </c>
      <c r="D18" s="597"/>
      <c r="E18" s="598" t="n">
        <f aca="false">Dados!O10</f>
        <v>15.21</v>
      </c>
      <c r="F18" s="599" t="n">
        <f aca="false">Dados!K12</f>
        <v>0.4</v>
      </c>
      <c r="G18" s="593" t="n">
        <v>0</v>
      </c>
      <c r="H18" s="593" t="n">
        <v>0</v>
      </c>
      <c r="I18" s="593" t="n">
        <v>0</v>
      </c>
      <c r="J18" s="593" t="n">
        <v>0</v>
      </c>
      <c r="K18" s="593" t="n">
        <v>0</v>
      </c>
      <c r="L18" s="595" t="n">
        <f aca="false">((($F$18*L14/220)*7)*$E$18)</f>
        <v>0</v>
      </c>
    </row>
    <row r="19" customFormat="false" ht="18" hidden="false" customHeight="true" outlineLevel="0" collapsed="false">
      <c r="A19" s="574"/>
      <c r="B19" s="575"/>
      <c r="C19" s="600" t="s">
        <v>336</v>
      </c>
      <c r="D19" s="600"/>
      <c r="E19" s="600"/>
      <c r="F19" s="601" t="n">
        <v>0.2</v>
      </c>
      <c r="G19" s="593" t="n">
        <f aca="false">G18*$F$19</f>
        <v>0</v>
      </c>
      <c r="H19" s="593" t="n">
        <f aca="false">H18*$F$19</f>
        <v>0</v>
      </c>
      <c r="I19" s="593" t="n">
        <f aca="false">I18*$F$19</f>
        <v>0</v>
      </c>
      <c r="J19" s="593" t="n">
        <v>0</v>
      </c>
      <c r="K19" s="593" t="n">
        <f aca="false">K18*$F$19</f>
        <v>0</v>
      </c>
      <c r="L19" s="595" t="n">
        <f aca="false">L18*$F$19</f>
        <v>0</v>
      </c>
    </row>
    <row r="20" customFormat="false" ht="18" hidden="false" customHeight="true" outlineLevel="0" collapsed="false">
      <c r="A20" s="574"/>
      <c r="B20" s="575"/>
      <c r="C20" s="602" t="s">
        <v>405</v>
      </c>
      <c r="D20" s="602"/>
      <c r="E20" s="602"/>
      <c r="F20" s="602"/>
      <c r="G20" s="603" t="n">
        <f aca="false">SUM(G14:G19)</f>
        <v>3282.37</v>
      </c>
      <c r="H20" s="603" t="n">
        <f aca="false">SUM(H14:H19)</f>
        <v>0</v>
      </c>
      <c r="I20" s="603" t="n">
        <f aca="false">SUM(I14:I19)</f>
        <v>0</v>
      </c>
      <c r="J20" s="603" t="n">
        <f aca="false">SUM(J14:J19)</f>
        <v>3282.37</v>
      </c>
      <c r="K20" s="603" t="n">
        <f aca="false">SUM(K14:K19)</f>
        <v>0</v>
      </c>
      <c r="L20" s="604" t="n">
        <f aca="false">SUM(L14:L19)</f>
        <v>0</v>
      </c>
    </row>
    <row r="21" customFormat="false" ht="18" hidden="false" customHeight="true" outlineLevel="0" collapsed="false">
      <c r="A21" s="574"/>
      <c r="B21" s="575"/>
      <c r="C21" s="605" t="s">
        <v>406</v>
      </c>
      <c r="D21" s="605"/>
      <c r="E21" s="605"/>
      <c r="F21" s="606" t="n">
        <f aca="false">Encargos!C58</f>
        <v>0.764</v>
      </c>
      <c r="G21" s="579" t="n">
        <f aca="false">ROUND(($F$21*G20),2)</f>
        <v>2507.73</v>
      </c>
      <c r="H21" s="579" t="n">
        <f aca="false">ROUND(($F$21*H20),2)</f>
        <v>0</v>
      </c>
      <c r="I21" s="579" t="n">
        <f aca="false">ROUND(($F$21*I20),2)</f>
        <v>0</v>
      </c>
      <c r="J21" s="579" t="n">
        <f aca="false">ROUND(($F$21*J20),2)</f>
        <v>2507.73</v>
      </c>
      <c r="K21" s="579" t="n">
        <f aca="false">ROUND(($F$21*K20),2)</f>
        <v>0</v>
      </c>
      <c r="L21" s="581" t="n">
        <f aca="false">ROUND(($F$21*L20),2)</f>
        <v>0</v>
      </c>
    </row>
    <row r="22" customFormat="false" ht="43.5" hidden="false" customHeight="true" outlineLevel="0" collapsed="false">
      <c r="A22" s="574"/>
      <c r="B22" s="575"/>
      <c r="C22" s="607" t="s">
        <v>341</v>
      </c>
      <c r="D22" s="607" t="n">
        <f aca="false">Dados!O11</f>
        <v>4.97</v>
      </c>
      <c r="E22" s="608" t="n">
        <f aca="false">Dados!E15</f>
        <v>22</v>
      </c>
      <c r="F22" s="593" t="n">
        <f aca="false">Dados!O10</f>
        <v>15.21</v>
      </c>
      <c r="G22" s="584" t="n">
        <v>0</v>
      </c>
      <c r="H22" s="584" t="n">
        <v>0</v>
      </c>
      <c r="I22" s="609" t="n">
        <v>0</v>
      </c>
      <c r="J22" s="584" t="n">
        <f aca="false">ROUND((((J14/220)+((J14/220)*0.6))*$D$22),2)</f>
        <v>118.64</v>
      </c>
      <c r="K22" s="584" t="n">
        <f aca="false">ROUND((((K14/220)+((K14/220)*0.6))*$F$22),2)</f>
        <v>0</v>
      </c>
      <c r="L22" s="585" t="n">
        <f aca="false">ROUND((((L14/220)+((L14/220)*0.6))*$F$22),2)</f>
        <v>0</v>
      </c>
    </row>
    <row r="23" customFormat="false" ht="18" hidden="false" customHeight="true" outlineLevel="0" collapsed="false">
      <c r="A23" s="610" t="s">
        <v>407</v>
      </c>
      <c r="B23" s="610"/>
      <c r="C23" s="610"/>
      <c r="D23" s="610"/>
      <c r="E23" s="610"/>
      <c r="F23" s="610"/>
      <c r="G23" s="611" t="n">
        <f aca="false">SUM(G20:G22)</f>
        <v>5790.1</v>
      </c>
      <c r="H23" s="611" t="n">
        <f aca="false">SUM(H20:H22)</f>
        <v>0</v>
      </c>
      <c r="I23" s="611" t="n">
        <f aca="false">SUM(I20:I22)</f>
        <v>0</v>
      </c>
      <c r="J23" s="611" t="n">
        <f aca="false">SUM(J20:J22)</f>
        <v>5908.74</v>
      </c>
      <c r="K23" s="611" t="n">
        <f aca="false">SUM(K20:K22)</f>
        <v>0</v>
      </c>
      <c r="L23" s="612" t="n">
        <f aca="false">SUM(L20:L22)</f>
        <v>0</v>
      </c>
    </row>
    <row r="24" customFormat="false" ht="18" hidden="false" customHeight="true" outlineLevel="0" collapsed="false">
      <c r="A24" s="613" t="s">
        <v>408</v>
      </c>
      <c r="B24" s="613"/>
      <c r="C24" s="613"/>
      <c r="D24" s="613"/>
      <c r="E24" s="613"/>
      <c r="F24" s="613"/>
      <c r="G24" s="613"/>
      <c r="H24" s="613"/>
      <c r="I24" s="613"/>
      <c r="J24" s="613"/>
      <c r="K24" s="613"/>
      <c r="L24" s="613"/>
    </row>
    <row r="25" customFormat="false" ht="18" hidden="false" customHeight="true" outlineLevel="0" collapsed="false">
      <c r="A25" s="614" t="s">
        <v>205</v>
      </c>
      <c r="B25" s="614"/>
      <c r="C25" s="496" t="s">
        <v>409</v>
      </c>
      <c r="D25" s="496"/>
      <c r="E25" s="615" t="s">
        <v>206</v>
      </c>
      <c r="F25" s="616" t="s">
        <v>410</v>
      </c>
      <c r="G25" s="616"/>
      <c r="H25" s="616"/>
      <c r="I25" s="616"/>
      <c r="J25" s="616"/>
      <c r="K25" s="616"/>
      <c r="L25" s="616"/>
    </row>
    <row r="26" customFormat="false" ht="18" hidden="false" customHeight="true" outlineLevel="0" collapsed="false">
      <c r="A26" s="617" t="s">
        <v>107</v>
      </c>
      <c r="B26" s="617"/>
      <c r="C26" s="617"/>
      <c r="D26" s="577"/>
      <c r="E26" s="618"/>
      <c r="F26" s="619"/>
      <c r="G26" s="579" t="n">
        <f aca="false">Dados!$F$9</f>
        <v>82.45</v>
      </c>
      <c r="H26" s="579" t="n">
        <v>0</v>
      </c>
      <c r="I26" s="579" t="n">
        <v>0</v>
      </c>
      <c r="J26" s="579" t="n">
        <f aca="false">Dados!$F$9</f>
        <v>82.45</v>
      </c>
      <c r="K26" s="579" t="n">
        <v>0</v>
      </c>
      <c r="L26" s="581" t="n">
        <v>0</v>
      </c>
    </row>
    <row r="27" customFormat="false" ht="18" hidden="false" customHeight="true" outlineLevel="0" collapsed="false">
      <c r="A27" s="274" t="s">
        <v>110</v>
      </c>
      <c r="B27" s="274"/>
      <c r="C27" s="274"/>
      <c r="D27" s="760"/>
      <c r="E27" s="761"/>
      <c r="F27" s="646"/>
      <c r="G27" s="593" t="n">
        <f aca="false">Dados!$F$10</f>
        <v>20.7</v>
      </c>
      <c r="H27" s="593" t="n">
        <v>0</v>
      </c>
      <c r="I27" s="593" t="n">
        <v>0</v>
      </c>
      <c r="J27" s="593" t="n">
        <f aca="false">Dados!$F$10</f>
        <v>20.7</v>
      </c>
      <c r="K27" s="593" t="n">
        <v>0</v>
      </c>
      <c r="L27" s="595" t="n">
        <v>0</v>
      </c>
    </row>
    <row r="28" customFormat="false" ht="24.75" hidden="false" customHeight="true" outlineLevel="0" collapsed="false">
      <c r="A28" s="620" t="s">
        <v>411</v>
      </c>
      <c r="B28" s="620"/>
      <c r="C28" s="620"/>
      <c r="D28" s="607"/>
      <c r="E28" s="593"/>
      <c r="F28" s="623"/>
      <c r="G28" s="593" t="n">
        <f aca="false">Dados!$F$11</f>
        <v>4</v>
      </c>
      <c r="H28" s="593" t="n">
        <v>0</v>
      </c>
      <c r="I28" s="593" t="n">
        <v>0</v>
      </c>
      <c r="J28" s="593" t="n">
        <f aca="false">Dados!$F$11</f>
        <v>4</v>
      </c>
      <c r="K28" s="593" t="n">
        <v>0</v>
      </c>
      <c r="L28" s="595" t="n">
        <v>0</v>
      </c>
    </row>
    <row r="29" customFormat="false" ht="18" hidden="false" customHeight="true" outlineLevel="0" collapsed="false">
      <c r="A29" s="620" t="s">
        <v>116</v>
      </c>
      <c r="B29" s="620"/>
      <c r="C29" s="620"/>
      <c r="D29" s="275"/>
      <c r="E29" s="532"/>
      <c r="F29" s="623"/>
      <c r="G29" s="593" t="n">
        <f aca="false">Dados!$F$12</f>
        <v>156.95</v>
      </c>
      <c r="H29" s="593" t="n">
        <v>0</v>
      </c>
      <c r="I29" s="593" t="n">
        <v>0</v>
      </c>
      <c r="J29" s="593" t="n">
        <f aca="false">Dados!$F$12</f>
        <v>156.95</v>
      </c>
      <c r="K29" s="593" t="n">
        <v>0</v>
      </c>
      <c r="L29" s="595" t="n">
        <v>0</v>
      </c>
    </row>
    <row r="30" customFormat="false" ht="18" hidden="false" customHeight="true" outlineLevel="0" collapsed="false">
      <c r="A30" s="620" t="s">
        <v>412</v>
      </c>
      <c r="B30" s="620"/>
      <c r="C30" s="620"/>
      <c r="D30" s="275"/>
      <c r="E30" s="532"/>
      <c r="F30" s="623"/>
      <c r="G30" s="593" t="n">
        <f aca="false">Dados!$F$13</f>
        <v>21.17</v>
      </c>
      <c r="H30" s="593" t="n">
        <v>0</v>
      </c>
      <c r="I30" s="593" t="n">
        <v>0</v>
      </c>
      <c r="J30" s="593" t="n">
        <f aca="false">Dados!$F$13</f>
        <v>21.17</v>
      </c>
      <c r="K30" s="593" t="n">
        <v>0</v>
      </c>
      <c r="L30" s="595" t="n">
        <v>0</v>
      </c>
    </row>
    <row r="31" customFormat="false" ht="18" hidden="false" customHeight="true" outlineLevel="0" collapsed="false">
      <c r="A31" s="274" t="s">
        <v>125</v>
      </c>
      <c r="B31" s="274"/>
      <c r="C31" s="274"/>
      <c r="D31" s="275"/>
      <c r="E31" s="593"/>
      <c r="F31" s="623"/>
      <c r="G31" s="593" t="n">
        <f aca="false">Dados!$F$14</f>
        <v>210.57</v>
      </c>
      <c r="H31" s="593" t="n">
        <v>0</v>
      </c>
      <c r="I31" s="593" t="n">
        <v>0</v>
      </c>
      <c r="J31" s="593" t="n">
        <f aca="false">Dados!$F$14</f>
        <v>210.57</v>
      </c>
      <c r="K31" s="593" t="n">
        <v>0</v>
      </c>
      <c r="L31" s="595" t="n">
        <v>0</v>
      </c>
    </row>
    <row r="32" customFormat="false" ht="18" hidden="false" customHeight="true" outlineLevel="0" collapsed="false">
      <c r="A32" s="624" t="s">
        <v>126</v>
      </c>
      <c r="B32" s="624"/>
      <c r="C32" s="625" t="n">
        <f aca="false">Dados!E15</f>
        <v>22</v>
      </c>
      <c r="D32" s="626" t="n">
        <f aca="false">Dados!D15</f>
        <v>15.21</v>
      </c>
      <c r="E32" s="627" t="n">
        <f aca="false">Dados!F15</f>
        <v>0</v>
      </c>
      <c r="F32" s="623" t="n">
        <f aca="false">Dados!G15</f>
        <v>28.16</v>
      </c>
      <c r="G32" s="593" t="n">
        <f aca="false">ROUND((($F$32*$C$32)-(($F$32*$C$32)*$E$32)),2)</f>
        <v>619.52</v>
      </c>
      <c r="H32" s="593" t="n">
        <v>0</v>
      </c>
      <c r="I32" s="593" t="n">
        <v>0</v>
      </c>
      <c r="J32" s="593" t="n">
        <f aca="false">ROUND((($F$32*$D$32)-(($F$32*$D$32)*$E$32)),2)</f>
        <v>428.31</v>
      </c>
      <c r="K32" s="593" t="n">
        <v>0</v>
      </c>
      <c r="L32" s="595" t="n">
        <v>0</v>
      </c>
    </row>
    <row r="33" customFormat="false" ht="18" hidden="false" customHeight="true" outlineLevel="0" collapsed="false">
      <c r="A33" s="629" t="s">
        <v>128</v>
      </c>
      <c r="B33" s="629"/>
      <c r="C33" s="630" t="n">
        <f aca="false">Dados!E16</f>
        <v>22</v>
      </c>
      <c r="D33" s="631" t="n">
        <f aca="false">Dados!D16</f>
        <v>15.21</v>
      </c>
      <c r="E33" s="632" t="n">
        <f aca="false">Dados!F16</f>
        <v>0.06</v>
      </c>
      <c r="F33" s="633" t="n">
        <f aca="false">Dados!E33</f>
        <v>4.6</v>
      </c>
      <c r="G33" s="584" t="n">
        <f aca="false">ROUND((IF(((($F$33*2)*$C$33)-($E$33*G12))&gt;0,((($F$33*2)*$C$33)-($E$33*G12)),0)),2)</f>
        <v>50.91</v>
      </c>
      <c r="H33" s="593" t="n">
        <v>0</v>
      </c>
      <c r="I33" s="593" t="n">
        <v>0</v>
      </c>
      <c r="J33" s="593" t="n">
        <f aca="false">ROUND((IF(((($F$33*2)*$D$33)-($E$33*J12))&gt;0,((($F$33*2)*$D$33)-($E$33*J12)),0)),2)</f>
        <v>0</v>
      </c>
      <c r="K33" s="593" t="n">
        <v>0</v>
      </c>
      <c r="L33" s="595" t="n">
        <v>0</v>
      </c>
    </row>
    <row r="34" customFormat="false" ht="18" hidden="false" customHeight="true" outlineLevel="0" collapsed="false">
      <c r="A34" s="629" t="str">
        <f aca="false">Dados!H17</f>
        <v>Outros (inserir somente com a justificativa legal)</v>
      </c>
      <c r="B34" s="629"/>
      <c r="C34" s="629"/>
      <c r="D34" s="629"/>
      <c r="E34" s="764"/>
      <c r="F34" s="765"/>
      <c r="G34" s="634" t="n">
        <f aca="false">Dados!M17</f>
        <v>0</v>
      </c>
      <c r="H34" s="276" t="n">
        <f aca="false">Dados!M17</f>
        <v>0</v>
      </c>
      <c r="I34" s="276" t="n">
        <f aca="false">Dados!M17</f>
        <v>0</v>
      </c>
      <c r="J34" s="276" t="n">
        <f aca="false">Dados!M17</f>
        <v>0</v>
      </c>
      <c r="K34" s="276" t="n">
        <f aca="false">Dados!M17</f>
        <v>0</v>
      </c>
      <c r="L34" s="587" t="n">
        <f aca="false">Dados!M17</f>
        <v>0</v>
      </c>
    </row>
    <row r="35" customFormat="false" ht="18" hidden="false" customHeight="true" outlineLevel="0" collapsed="false">
      <c r="A35" s="629" t="str">
        <f aca="false">Dados!H18</f>
        <v>Outros (inserir somente com a justificativa legal)</v>
      </c>
      <c r="B35" s="629"/>
      <c r="C35" s="629"/>
      <c r="D35" s="629"/>
      <c r="E35" s="764"/>
      <c r="F35" s="765"/>
      <c r="G35" s="634" t="n">
        <f aca="false">Dados!M18</f>
        <v>0</v>
      </c>
      <c r="H35" s="276" t="n">
        <f aca="false">Dados!M18</f>
        <v>0</v>
      </c>
      <c r="I35" s="276" t="n">
        <f aca="false">Dados!M18</f>
        <v>0</v>
      </c>
      <c r="J35" s="276" t="n">
        <f aca="false">Dados!M18</f>
        <v>0</v>
      </c>
      <c r="K35" s="276" t="n">
        <f aca="false">Dados!M18</f>
        <v>0</v>
      </c>
      <c r="L35" s="587" t="n">
        <f aca="false">Dados!M18</f>
        <v>0</v>
      </c>
    </row>
    <row r="36" customFormat="false" ht="18" hidden="false" customHeight="true" outlineLevel="0" collapsed="false">
      <c r="A36" s="629" t="str">
        <f aca="false">Dados!H19</f>
        <v>Outros (inserir somente com a justificativa legal)</v>
      </c>
      <c r="B36" s="629"/>
      <c r="C36" s="629"/>
      <c r="D36" s="629"/>
      <c r="E36" s="764"/>
      <c r="F36" s="765"/>
      <c r="G36" s="634" t="n">
        <f aca="false">Dados!M19</f>
        <v>0</v>
      </c>
      <c r="H36" s="276" t="n">
        <f aca="false">Dados!M19</f>
        <v>0</v>
      </c>
      <c r="I36" s="276" t="n">
        <f aca="false">Dados!M19</f>
        <v>0</v>
      </c>
      <c r="J36" s="276" t="n">
        <f aca="false">Dados!M19</f>
        <v>0</v>
      </c>
      <c r="K36" s="276" t="n">
        <f aca="false">Dados!M19</f>
        <v>0</v>
      </c>
      <c r="L36" s="587" t="n">
        <f aca="false">Dados!M19</f>
        <v>0</v>
      </c>
    </row>
    <row r="37" customFormat="false" ht="18" hidden="false" customHeight="true" outlineLevel="0" collapsed="false">
      <c r="A37" s="635" t="s">
        <v>413</v>
      </c>
      <c r="B37" s="635"/>
      <c r="C37" s="635"/>
      <c r="D37" s="635"/>
      <c r="E37" s="635"/>
      <c r="F37" s="635"/>
      <c r="G37" s="603" t="n">
        <f aca="false">SUM(G26:G36)</f>
        <v>1166.27</v>
      </c>
      <c r="H37" s="603" t="n">
        <f aca="false">SUM(H26:H36)</f>
        <v>0</v>
      </c>
      <c r="I37" s="603" t="n">
        <f aca="false">SUM(I26:I36)</f>
        <v>0</v>
      </c>
      <c r="J37" s="603" t="n">
        <f aca="false">SUM(J26:J36)</f>
        <v>924.15</v>
      </c>
      <c r="K37" s="603" t="n">
        <f aca="false">SUM(K26:K36)</f>
        <v>0</v>
      </c>
      <c r="L37" s="604" t="n">
        <f aca="false">SUM(L26:L36)</f>
        <v>0</v>
      </c>
    </row>
    <row r="38" customFormat="false" ht="18" hidden="false" customHeight="true" outlineLevel="0" collapsed="false">
      <c r="A38" s="636" t="s">
        <v>414</v>
      </c>
      <c r="B38" s="636"/>
      <c r="C38" s="636"/>
      <c r="D38" s="636"/>
      <c r="E38" s="636"/>
      <c r="F38" s="636"/>
      <c r="G38" s="637" t="n">
        <f aca="false">G23+G37</f>
        <v>6956.37</v>
      </c>
      <c r="H38" s="611" t="n">
        <f aca="false">H23+H37</f>
        <v>0</v>
      </c>
      <c r="I38" s="611" t="n">
        <f aca="false">I23+I37</f>
        <v>0</v>
      </c>
      <c r="J38" s="611" t="n">
        <f aca="false">J23+J37</f>
        <v>6832.89</v>
      </c>
      <c r="K38" s="611" t="n">
        <f aca="false">K23+K37</f>
        <v>0</v>
      </c>
      <c r="L38" s="612" t="n">
        <f aca="false">L23+L37</f>
        <v>0</v>
      </c>
    </row>
    <row r="39" customFormat="false" ht="18" hidden="false" customHeight="true" outlineLevel="0" collapsed="false">
      <c r="A39" s="613" t="s">
        <v>415</v>
      </c>
      <c r="B39" s="613"/>
      <c r="C39" s="613"/>
      <c r="D39" s="613"/>
      <c r="E39" s="613"/>
      <c r="F39" s="613"/>
      <c r="G39" s="613"/>
      <c r="H39" s="613"/>
      <c r="I39" s="613"/>
      <c r="J39" s="613"/>
      <c r="K39" s="613"/>
      <c r="L39" s="613"/>
    </row>
    <row r="40" customFormat="false" ht="18" hidden="false" customHeight="true" outlineLevel="0" collapsed="false">
      <c r="A40" s="638" t="s">
        <v>205</v>
      </c>
      <c r="B40" s="638"/>
      <c r="C40" s="638"/>
      <c r="D40" s="638"/>
      <c r="E40" s="496" t="s">
        <v>206</v>
      </c>
      <c r="F40" s="496"/>
      <c r="G40" s="639"/>
      <c r="H40" s="639"/>
      <c r="I40" s="639"/>
      <c r="J40" s="639"/>
      <c r="K40" s="639"/>
      <c r="L40" s="639"/>
    </row>
    <row r="41" customFormat="false" ht="18" hidden="false" customHeight="true" outlineLevel="0" collapsed="false">
      <c r="A41" s="640" t="s">
        <v>416</v>
      </c>
      <c r="B41" s="641"/>
      <c r="C41" s="641"/>
      <c r="D41" s="641"/>
      <c r="E41" s="642" t="n">
        <f aca="false">Dados!K8</f>
        <v>0.03</v>
      </c>
      <c r="F41" s="643"/>
      <c r="G41" s="644" t="n">
        <f aca="false">ROUND((G38*$E$41),2)</f>
        <v>208.69</v>
      </c>
      <c r="H41" s="579" t="n">
        <f aca="false">ROUND((H38*$E$41),2)</f>
        <v>0</v>
      </c>
      <c r="I41" s="579" t="n">
        <f aca="false">ROUND((I38*$E$41),2)</f>
        <v>0</v>
      </c>
      <c r="J41" s="579" t="n">
        <f aca="false">ROUND((J38*$E$41),2)</f>
        <v>204.99</v>
      </c>
      <c r="K41" s="579" t="n">
        <f aca="false">ROUND((K38*$E$41),2)</f>
        <v>0</v>
      </c>
      <c r="L41" s="581" t="n">
        <f aca="false">ROUND((L38*$E$41),2)</f>
        <v>0</v>
      </c>
    </row>
    <row r="42" customFormat="false" ht="18" hidden="false" customHeight="true" outlineLevel="0" collapsed="false">
      <c r="A42" s="645" t="s">
        <v>417</v>
      </c>
      <c r="B42" s="645"/>
      <c r="C42" s="645"/>
      <c r="D42" s="645"/>
      <c r="E42" s="646"/>
      <c r="F42" s="647"/>
      <c r="G42" s="593" t="n">
        <f aca="false">G38+G41</f>
        <v>7165.06</v>
      </c>
      <c r="H42" s="593" t="n">
        <f aca="false">H38+H41</f>
        <v>0</v>
      </c>
      <c r="I42" s="593" t="n">
        <f aca="false">I38+I41</f>
        <v>0</v>
      </c>
      <c r="J42" s="593" t="n">
        <f aca="false">J38+J41</f>
        <v>7037.88</v>
      </c>
      <c r="K42" s="593" t="n">
        <f aca="false">K38+K41</f>
        <v>0</v>
      </c>
      <c r="L42" s="595" t="n">
        <f aca="false">L38+L41</f>
        <v>0</v>
      </c>
    </row>
    <row r="43" customFormat="false" ht="18" hidden="false" customHeight="true" outlineLevel="0" collapsed="false">
      <c r="A43" s="274" t="s">
        <v>108</v>
      </c>
      <c r="B43" s="274"/>
      <c r="C43" s="274"/>
      <c r="D43" s="274"/>
      <c r="E43" s="646" t="n">
        <f aca="false">Dados!K9</f>
        <v>0.0679</v>
      </c>
      <c r="F43" s="647"/>
      <c r="G43" s="593" t="n">
        <f aca="false">ROUND((G42*$E$43),2)</f>
        <v>486.51</v>
      </c>
      <c r="H43" s="593" t="n">
        <f aca="false">ROUND((H42*$E$43),2)</f>
        <v>0</v>
      </c>
      <c r="I43" s="593" t="n">
        <f aca="false">ROUND((I42*$E$43),2)</f>
        <v>0</v>
      </c>
      <c r="J43" s="593" t="n">
        <f aca="false">ROUND((J42*$E$43),2)</f>
        <v>477.87</v>
      </c>
      <c r="K43" s="593" t="n">
        <f aca="false">ROUND((K42*$E$43),2)</f>
        <v>0</v>
      </c>
      <c r="L43" s="595" t="n">
        <f aca="false">ROUND((L42*$E$43),2)</f>
        <v>0</v>
      </c>
    </row>
    <row r="44" customFormat="false" ht="24" hidden="false" customHeight="true" outlineLevel="0" collapsed="false">
      <c r="A44" s="648" t="s">
        <v>418</v>
      </c>
      <c r="B44" s="648"/>
      <c r="C44" s="648"/>
      <c r="D44" s="648"/>
      <c r="E44" s="649" t="n">
        <f aca="false">SUM(E41:E43)</f>
        <v>0.0979</v>
      </c>
      <c r="F44" s="650"/>
      <c r="G44" s="603" t="n">
        <f aca="false">G41+G43</f>
        <v>695.2</v>
      </c>
      <c r="H44" s="603" t="n">
        <f aca="false">H41+H43</f>
        <v>0</v>
      </c>
      <c r="I44" s="603" t="n">
        <f aca="false">I41+I43</f>
        <v>0</v>
      </c>
      <c r="J44" s="603" t="n">
        <f aca="false">J41+J43</f>
        <v>682.86</v>
      </c>
      <c r="K44" s="603" t="n">
        <f aca="false">K41+K43</f>
        <v>0</v>
      </c>
      <c r="L44" s="604" t="n">
        <f aca="false">L41+L43</f>
        <v>0</v>
      </c>
    </row>
    <row r="45" customFormat="false" ht="25.5" hidden="false" customHeight="true" outlineLevel="0" collapsed="false">
      <c r="A45" s="651" t="s">
        <v>419</v>
      </c>
      <c r="B45" s="651"/>
      <c r="C45" s="651"/>
      <c r="D45" s="651"/>
      <c r="E45" s="651"/>
      <c r="F45" s="651"/>
      <c r="G45" s="611" t="n">
        <f aca="false">G23+G37+G44</f>
        <v>7651.57</v>
      </c>
      <c r="H45" s="611" t="n">
        <f aca="false">H23+H37+H44</f>
        <v>0</v>
      </c>
      <c r="I45" s="611" t="n">
        <f aca="false">I23+I37+I44</f>
        <v>0</v>
      </c>
      <c r="J45" s="611" t="n">
        <f aca="false">J23+J37+J44</f>
        <v>7515.75</v>
      </c>
      <c r="K45" s="611" t="n">
        <f aca="false">K23+K37+K44</f>
        <v>0</v>
      </c>
      <c r="L45" s="612" t="n">
        <f aca="false">L23+L37+L44</f>
        <v>0</v>
      </c>
    </row>
    <row r="46" customFormat="false" ht="18" hidden="false" customHeight="true" outlineLevel="0" collapsed="false">
      <c r="A46" s="652" t="s">
        <v>420</v>
      </c>
      <c r="B46" s="652"/>
      <c r="C46" s="652"/>
      <c r="D46" s="652"/>
      <c r="E46" s="652"/>
      <c r="F46" s="652"/>
      <c r="G46" s="652"/>
      <c r="H46" s="652"/>
      <c r="I46" s="652"/>
      <c r="J46" s="652"/>
      <c r="K46" s="652"/>
      <c r="L46" s="652"/>
    </row>
    <row r="47" customFormat="false" ht="18" hidden="false" customHeight="true" outlineLevel="0" collapsed="false">
      <c r="A47" s="653" t="s">
        <v>205</v>
      </c>
      <c r="B47" s="653"/>
      <c r="C47" s="653"/>
      <c r="D47" s="653"/>
      <c r="E47" s="438" t="s">
        <v>206</v>
      </c>
      <c r="F47" s="438"/>
      <c r="G47" s="654"/>
      <c r="H47" s="654"/>
      <c r="I47" s="654"/>
      <c r="J47" s="654"/>
      <c r="K47" s="654"/>
      <c r="L47" s="654"/>
    </row>
    <row r="48" customFormat="false" ht="18" hidden="false" customHeight="true" outlineLevel="0" collapsed="false">
      <c r="A48" s="617" t="s">
        <v>111</v>
      </c>
      <c r="B48" s="617"/>
      <c r="C48" s="617"/>
      <c r="D48" s="617"/>
      <c r="E48" s="646" t="n">
        <f aca="false">Dados!K10</f>
        <v>0.076</v>
      </c>
      <c r="F48" s="647"/>
      <c r="G48" s="644" t="n">
        <f aca="false">ROUND((G52*$E$48),2)</f>
        <v>670.34</v>
      </c>
      <c r="H48" s="579" t="n">
        <f aca="false">ROUND((H52*$E$48),2)</f>
        <v>0</v>
      </c>
      <c r="I48" s="579" t="n">
        <f aca="false">ROUND((I52*$E$48),2)</f>
        <v>0</v>
      </c>
      <c r="J48" s="579" t="n">
        <f aca="false">ROUND((J52*$E$48),2)</f>
        <v>658.44</v>
      </c>
      <c r="K48" s="579" t="n">
        <f aca="false">ROUND((K52*$E$48),2)</f>
        <v>0</v>
      </c>
      <c r="L48" s="581" t="n">
        <f aca="false">ROUND((L52*$E$48),2)</f>
        <v>0</v>
      </c>
    </row>
    <row r="49" customFormat="false" ht="18" hidden="false" customHeight="true" outlineLevel="0" collapsed="false">
      <c r="A49" s="274" t="s">
        <v>421</v>
      </c>
      <c r="B49" s="274"/>
      <c r="C49" s="274"/>
      <c r="D49" s="274"/>
      <c r="E49" s="646" t="n">
        <f aca="false">Dados!K11</f>
        <v>0.0165</v>
      </c>
      <c r="F49" s="647"/>
      <c r="G49" s="593" t="n">
        <f aca="false">ROUND((G52*$E$49),2)</f>
        <v>145.53</v>
      </c>
      <c r="H49" s="593" t="n">
        <f aca="false">ROUND((H52*$E$49),2)</f>
        <v>0</v>
      </c>
      <c r="I49" s="593" t="n">
        <f aca="false">ROUND((I52*$E$49),2)</f>
        <v>0</v>
      </c>
      <c r="J49" s="593" t="n">
        <f aca="false">ROUND((J52*$E$49),2)</f>
        <v>142.95</v>
      </c>
      <c r="K49" s="593" t="n">
        <f aca="false">ROUND((K52*$E$49),2)</f>
        <v>0</v>
      </c>
      <c r="L49" s="595" t="n">
        <f aca="false">ROUND((L52*$E$49),2)</f>
        <v>0</v>
      </c>
    </row>
    <row r="50" customFormat="false" ht="18" hidden="false" customHeight="true" outlineLevel="0" collapsed="false">
      <c r="A50" s="274" t="s">
        <v>134</v>
      </c>
      <c r="B50" s="274"/>
      <c r="C50" s="274"/>
      <c r="D50" s="274"/>
      <c r="E50" s="646" t="n">
        <f aca="false">Dados!D33</f>
        <v>0.04</v>
      </c>
      <c r="F50" s="647"/>
      <c r="G50" s="593" t="n">
        <f aca="false">ROUND((G52*$E$50),2)</f>
        <v>352.81</v>
      </c>
      <c r="H50" s="593" t="n">
        <f aca="false">ROUND((H52*$E$50),2)</f>
        <v>0</v>
      </c>
      <c r="I50" s="593" t="n">
        <f aca="false">ROUND((I52*$E$50),2)</f>
        <v>0</v>
      </c>
      <c r="J50" s="593" t="n">
        <f aca="false">ROUND((J52*$E$50),2)</f>
        <v>346.55</v>
      </c>
      <c r="K50" s="593" t="n">
        <f aca="false">ROUND((K52*$E$50),2)</f>
        <v>0</v>
      </c>
      <c r="L50" s="595" t="n">
        <f aca="false">ROUND((L52*$E$50),2)</f>
        <v>0</v>
      </c>
    </row>
    <row r="51" customFormat="false" ht="18.75" hidden="false" customHeight="true" outlineLevel="0" collapsed="false">
      <c r="A51" s="655" t="s">
        <v>422</v>
      </c>
      <c r="B51" s="655"/>
      <c r="C51" s="655"/>
      <c r="D51" s="655"/>
      <c r="E51" s="656" t="n">
        <f aca="false">SUM(E48:E50)</f>
        <v>0.1325</v>
      </c>
      <c r="F51" s="657"/>
      <c r="G51" s="634" t="n">
        <f aca="false">SUM(G48:G50)</f>
        <v>1168.68</v>
      </c>
      <c r="H51" s="634" t="n">
        <f aca="false">SUM(H48:H50)</f>
        <v>0</v>
      </c>
      <c r="I51" s="634" t="n">
        <f aca="false">SUM(I48:I50)</f>
        <v>0</v>
      </c>
      <c r="J51" s="634" t="n">
        <f aca="false">SUM(J48:J50)</f>
        <v>1147.94</v>
      </c>
      <c r="K51" s="634" t="n">
        <f aca="false">SUM(K48:K50)</f>
        <v>0</v>
      </c>
      <c r="L51" s="658" t="n">
        <f aca="false">SUM(L48:L50)</f>
        <v>0</v>
      </c>
    </row>
    <row r="52" customFormat="false" ht="22.5" hidden="false" customHeight="true" outlineLevel="0" collapsed="false">
      <c r="A52" s="659" t="str">
        <f aca="false">A53</f>
        <v>VALOR MENSAL DA CATEGORIA</v>
      </c>
      <c r="B52" s="659"/>
      <c r="C52" s="659"/>
      <c r="D52" s="659"/>
      <c r="E52" s="659"/>
      <c r="F52" s="659"/>
      <c r="G52" s="660" t="n">
        <f aca="false">ROUND(G45/(1-$E$51),2)</f>
        <v>8820.25</v>
      </c>
      <c r="H52" s="660" t="n">
        <f aca="false">ROUND(H45/(1-$E$51),2)</f>
        <v>0</v>
      </c>
      <c r="I52" s="660" t="n">
        <f aca="false">ROUND(I45/(1-$E$51),2)</f>
        <v>0</v>
      </c>
      <c r="J52" s="660" t="n">
        <f aca="false">ROUND(J45/(1-$E$51),2)</f>
        <v>8663.69</v>
      </c>
      <c r="K52" s="660" t="n">
        <f aca="false">ROUND(K45/(1-$E$51),2)</f>
        <v>0</v>
      </c>
      <c r="L52" s="661" t="n">
        <f aca="false">ROUND(L45/(1-$E$51),2)</f>
        <v>0</v>
      </c>
    </row>
    <row r="53" customFormat="false" ht="34.5" hidden="false" customHeight="true" outlineLevel="0" collapsed="false">
      <c r="A53" s="662" t="s">
        <v>377</v>
      </c>
      <c r="B53" s="662"/>
      <c r="C53" s="662"/>
      <c r="D53" s="662"/>
      <c r="E53" s="662"/>
      <c r="F53" s="662"/>
      <c r="G53" s="663" t="n">
        <f aca="false">G52</f>
        <v>8820.25</v>
      </c>
      <c r="H53" s="663" t="n">
        <f aca="false">H52</f>
        <v>0</v>
      </c>
      <c r="I53" s="663" t="n">
        <f aca="false">I52</f>
        <v>0</v>
      </c>
      <c r="J53" s="663" t="n">
        <f aca="false">J52</f>
        <v>8663.69</v>
      </c>
      <c r="K53" s="663" t="n">
        <f aca="false">K52</f>
        <v>0</v>
      </c>
      <c r="L53" s="664" t="n">
        <f aca="false">L52</f>
        <v>0</v>
      </c>
    </row>
    <row r="54" customFormat="false" ht="39.75" hidden="false" customHeight="true" outlineLevel="0" collapsed="false">
      <c r="A54" s="662" t="s">
        <v>423</v>
      </c>
      <c r="B54" s="662"/>
      <c r="C54" s="662"/>
      <c r="D54" s="662"/>
      <c r="E54" s="662"/>
      <c r="F54" s="662"/>
      <c r="G54" s="663" t="n">
        <f aca="false">G53*1</f>
        <v>8820.25</v>
      </c>
      <c r="H54" s="663" t="n">
        <f aca="false">H53*1</f>
        <v>0</v>
      </c>
      <c r="I54" s="663" t="n">
        <f aca="false">I53*2</f>
        <v>0</v>
      </c>
      <c r="J54" s="663" t="n">
        <f aca="false">J53*2</f>
        <v>17327.38</v>
      </c>
      <c r="K54" s="663" t="n">
        <f aca="false">K53*2</f>
        <v>0</v>
      </c>
      <c r="L54" s="664" t="n">
        <f aca="false">L53*2</f>
        <v>0</v>
      </c>
    </row>
    <row r="55" customFormat="false" ht="76.5" hidden="false" customHeight="true" outlineLevel="0" collapsed="false">
      <c r="A55" s="665"/>
      <c r="B55" s="665"/>
      <c r="C55" s="665"/>
      <c r="D55" s="665"/>
      <c r="E55" s="665"/>
      <c r="F55" s="665"/>
      <c r="G55" s="666"/>
      <c r="H55" s="666"/>
      <c r="I55" s="666"/>
      <c r="J55" s="666"/>
      <c r="K55" s="666"/>
      <c r="L55" s="666"/>
    </row>
    <row r="56" customFormat="false" ht="41.25" hidden="false" customHeight="true" outlineLevel="0" collapsed="false">
      <c r="A56" s="667" t="s">
        <v>424</v>
      </c>
      <c r="B56" s="667"/>
      <c r="C56" s="667"/>
      <c r="D56" s="667"/>
      <c r="E56" s="667"/>
      <c r="F56" s="667"/>
      <c r="G56" s="667"/>
      <c r="H56" s="667"/>
      <c r="I56" s="667"/>
      <c r="J56" s="667"/>
      <c r="K56" s="667"/>
      <c r="L56" s="667"/>
    </row>
    <row r="57" customFormat="false" ht="20.25" hidden="false" customHeight="true" outlineLevel="0" collapsed="false">
      <c r="A57" s="775" t="str">
        <f aca="false">BH!$A$57</f>
        <v>ANEXO X</v>
      </c>
      <c r="B57" s="775"/>
      <c r="C57" s="775"/>
      <c r="D57" s="775"/>
      <c r="E57" s="775"/>
      <c r="F57" s="775"/>
      <c r="G57" s="775"/>
      <c r="H57" s="775"/>
      <c r="I57" s="775"/>
      <c r="J57" s="775"/>
      <c r="K57" s="775"/>
      <c r="L57" s="775"/>
    </row>
    <row r="58" customFormat="false" ht="13.5" hidden="false" customHeight="true" outlineLevel="0" collapsed="false">
      <c r="A58" s="668"/>
      <c r="B58" s="669"/>
      <c r="C58" s="669"/>
      <c r="D58" s="669"/>
      <c r="E58" s="669"/>
      <c r="F58" s="669"/>
      <c r="G58" s="669"/>
      <c r="I58" s="669"/>
      <c r="J58" s="670" t="s">
        <v>102</v>
      </c>
      <c r="K58" s="669"/>
      <c r="L58" s="671"/>
    </row>
    <row r="59" customFormat="false" ht="69" hidden="false" customHeight="true" outlineLevel="0" collapsed="false">
      <c r="A59" s="672" t="s">
        <v>425</v>
      </c>
      <c r="B59" s="672"/>
      <c r="C59" s="672"/>
      <c r="D59" s="672"/>
      <c r="E59" s="672"/>
      <c r="F59" s="672"/>
      <c r="G59" s="673" t="str">
        <f aca="false">G10</f>
        <v>DIURNO 220H/M</v>
      </c>
      <c r="H59" s="673" t="str">
        <f aca="false">H10</f>
        <v>DIURNO 220H/M LÍDER</v>
      </c>
      <c r="I59" s="673" t="str">
        <f aca="false">I10</f>
        <v>DIURNO 12HX36H (COM INTERVALO)</v>
      </c>
      <c r="J59" s="673" t="str">
        <f aca="false">J10</f>
        <v>DIURNO 12HX36H INDENIZADO FINAIS SEMANA E FERIADOS)</v>
      </c>
      <c r="K59" s="673" t="str">
        <f aca="false">K10</f>
        <v>DIURNO 12HX36H (INDENIZADO)</v>
      </c>
      <c r="L59" s="674" t="str">
        <f aca="false">L10</f>
        <v>NOTURNO 12HX36H (INDENIZADO)</v>
      </c>
    </row>
    <row r="60" customFormat="false" ht="27.75" hidden="false" customHeight="true" outlineLevel="0" collapsed="false">
      <c r="A60" s="675" t="s">
        <v>426</v>
      </c>
      <c r="B60" s="676" t="s">
        <v>241</v>
      </c>
      <c r="C60" s="676"/>
      <c r="D60" s="676"/>
      <c r="E60" s="676"/>
      <c r="F60" s="677" t="s">
        <v>427</v>
      </c>
      <c r="G60" s="678" t="s">
        <v>102</v>
      </c>
      <c r="H60" s="678"/>
      <c r="I60" s="678"/>
      <c r="J60" s="678"/>
      <c r="K60" s="678"/>
      <c r="L60" s="678"/>
    </row>
    <row r="61" customFormat="false" ht="18" hidden="false" customHeight="true" outlineLevel="0" collapsed="false">
      <c r="A61" s="679" t="n">
        <v>1</v>
      </c>
      <c r="B61" s="680" t="s">
        <v>428</v>
      </c>
      <c r="C61" s="680"/>
      <c r="D61" s="680"/>
      <c r="E61" s="680"/>
      <c r="F61" s="680"/>
      <c r="G61" s="681" t="n">
        <f aca="false">G20</f>
        <v>3282.37</v>
      </c>
      <c r="H61" s="681" t="n">
        <f aca="false">H20</f>
        <v>0</v>
      </c>
      <c r="I61" s="681" t="n">
        <f aca="false">I20</f>
        <v>0</v>
      </c>
      <c r="J61" s="681" t="n">
        <f aca="false">J20</f>
        <v>3282.37</v>
      </c>
      <c r="K61" s="681" t="n">
        <f aca="false">K20</f>
        <v>0</v>
      </c>
      <c r="L61" s="682" t="n">
        <f aca="false">L20</f>
        <v>0</v>
      </c>
    </row>
    <row r="62" customFormat="false" ht="18" hidden="false" customHeight="true" outlineLevel="0" collapsed="false">
      <c r="A62" s="683" t="s">
        <v>310</v>
      </c>
      <c r="B62" s="709" t="s">
        <v>242</v>
      </c>
      <c r="C62" s="709"/>
      <c r="D62" s="709"/>
      <c r="E62" s="709"/>
      <c r="F62" s="685" t="n">
        <f aca="false">Encargos!C40</f>
        <v>0.0909</v>
      </c>
      <c r="G62" s="276" t="n">
        <f aca="false">ROUND($F$62*G61,2)</f>
        <v>298.37</v>
      </c>
      <c r="H62" s="276" t="n">
        <f aca="false">ROUND($F$62*H61,2)</f>
        <v>0</v>
      </c>
      <c r="I62" s="276" t="n">
        <f aca="false">ROUND($F$62*I61,2)</f>
        <v>0</v>
      </c>
      <c r="J62" s="276" t="n">
        <f aca="false">ROUND($F$62*J61,2)</f>
        <v>298.37</v>
      </c>
      <c r="K62" s="276" t="n">
        <f aca="false">ROUND($F$62*K61,2)</f>
        <v>0</v>
      </c>
      <c r="L62" s="587" t="n">
        <f aca="false">ROUND($F$62*L61,2)</f>
        <v>0</v>
      </c>
    </row>
    <row r="63" customFormat="false" ht="28.5" hidden="false" customHeight="true" outlineLevel="0" collapsed="false">
      <c r="A63" s="683" t="s">
        <v>365</v>
      </c>
      <c r="B63" s="686" t="s">
        <v>247</v>
      </c>
      <c r="C63" s="686"/>
      <c r="D63" s="686"/>
      <c r="E63" s="686"/>
      <c r="F63" s="687" t="n">
        <f aca="false">F62*Encargos!C19</f>
        <v>0.0361782</v>
      </c>
      <c r="G63" s="276" t="n">
        <f aca="false">ROUND($F$63*G61,2)</f>
        <v>118.75</v>
      </c>
      <c r="H63" s="276" t="n">
        <f aca="false">ROUND($F$63*H61,2)</f>
        <v>0</v>
      </c>
      <c r="I63" s="276" t="n">
        <f aca="false">ROUND($F$63*I61,2)</f>
        <v>0</v>
      </c>
      <c r="J63" s="276" t="n">
        <f aca="false">ROUND($F$63*J61,2)</f>
        <v>118.75</v>
      </c>
      <c r="K63" s="276" t="n">
        <f aca="false">ROUND($F$63*K61,2)</f>
        <v>0</v>
      </c>
      <c r="L63" s="587" t="n">
        <f aca="false">ROUND($F$63*L61,2)</f>
        <v>0</v>
      </c>
    </row>
    <row r="64" customFormat="false" ht="24" hidden="false" customHeight="true" outlineLevel="0" collapsed="false">
      <c r="A64" s="688" t="s">
        <v>429</v>
      </c>
      <c r="B64" s="688"/>
      <c r="C64" s="688"/>
      <c r="D64" s="688"/>
      <c r="E64" s="688"/>
      <c r="F64" s="689" t="n">
        <f aca="false">SUM(F62:F63)</f>
        <v>0.1270782</v>
      </c>
      <c r="G64" s="690" t="n">
        <f aca="false">SUM(G62:G63)</f>
        <v>417.12</v>
      </c>
      <c r="H64" s="690" t="n">
        <f aca="false">SUM(H62:H63)</f>
        <v>0</v>
      </c>
      <c r="I64" s="690" t="n">
        <f aca="false">SUM(I62:I63)</f>
        <v>0</v>
      </c>
      <c r="J64" s="690" t="n">
        <f aca="false">SUM(J62:J63)</f>
        <v>417.12</v>
      </c>
      <c r="K64" s="690" t="n">
        <f aca="false">SUM(K62:K63)</f>
        <v>0</v>
      </c>
      <c r="L64" s="691" t="n">
        <f aca="false">SUM(L62:L63)</f>
        <v>0</v>
      </c>
    </row>
    <row r="65" customFormat="false" ht="18" hidden="false" customHeight="true" outlineLevel="0" collapsed="false">
      <c r="A65" s="692" t="s">
        <v>430</v>
      </c>
      <c r="B65" s="692"/>
      <c r="C65" s="692"/>
      <c r="D65" s="692"/>
      <c r="E65" s="692"/>
      <c r="F65" s="692"/>
      <c r="G65" s="693" t="n">
        <f aca="false">G64*12</f>
        <v>5005.44</v>
      </c>
      <c r="H65" s="693" t="n">
        <f aca="false">H64*12</f>
        <v>0</v>
      </c>
      <c r="I65" s="693" t="n">
        <f aca="false">I64*12</f>
        <v>0</v>
      </c>
      <c r="J65" s="693" t="n">
        <f aca="false">J64*12</f>
        <v>5005.44</v>
      </c>
      <c r="K65" s="693" t="n">
        <f aca="false">K64*12</f>
        <v>0</v>
      </c>
      <c r="L65" s="694" t="n">
        <f aca="false">L64*12</f>
        <v>0</v>
      </c>
    </row>
    <row r="66" customFormat="false" ht="18" hidden="false" customHeight="true" outlineLevel="0" collapsed="false">
      <c r="A66" s="695" t="n">
        <v>2</v>
      </c>
      <c r="B66" s="696" t="s">
        <v>431</v>
      </c>
      <c r="C66" s="696"/>
      <c r="D66" s="696"/>
      <c r="E66" s="696"/>
      <c r="F66" s="696"/>
      <c r="G66" s="697" t="s">
        <v>102</v>
      </c>
      <c r="H66" s="697"/>
      <c r="I66" s="697"/>
      <c r="J66" s="697"/>
      <c r="K66" s="697"/>
      <c r="L66" s="697"/>
    </row>
    <row r="67" customFormat="false" ht="18" hidden="false" customHeight="true" outlineLevel="0" collapsed="false">
      <c r="A67" s="683" t="s">
        <v>310</v>
      </c>
      <c r="B67" s="698" t="s">
        <v>126</v>
      </c>
      <c r="C67" s="698"/>
      <c r="D67" s="698"/>
      <c r="E67" s="698"/>
      <c r="F67" s="698"/>
      <c r="G67" s="593" t="n">
        <f aca="false">G32</f>
        <v>619.52</v>
      </c>
      <c r="H67" s="593" t="n">
        <f aca="false">H32</f>
        <v>0</v>
      </c>
      <c r="I67" s="593" t="n">
        <f aca="false">I32</f>
        <v>0</v>
      </c>
      <c r="J67" s="593" t="n">
        <f aca="false">J32</f>
        <v>428.31</v>
      </c>
      <c r="K67" s="593" t="n">
        <f aca="false">K32</f>
        <v>0</v>
      </c>
      <c r="L67" s="595" t="n">
        <f aca="false">L32</f>
        <v>0</v>
      </c>
    </row>
    <row r="68" customFormat="false" ht="18" hidden="false" customHeight="true" outlineLevel="0" collapsed="false">
      <c r="A68" s="683" t="s">
        <v>299</v>
      </c>
      <c r="B68" s="698" t="s">
        <v>128</v>
      </c>
      <c r="C68" s="698"/>
      <c r="D68" s="698"/>
      <c r="E68" s="698"/>
      <c r="F68" s="698"/>
      <c r="G68" s="593" t="n">
        <f aca="false">G33</f>
        <v>50.91</v>
      </c>
      <c r="H68" s="593" t="n">
        <f aca="false">H33</f>
        <v>0</v>
      </c>
      <c r="I68" s="593" t="n">
        <f aca="false">I33</f>
        <v>0</v>
      </c>
      <c r="J68" s="593" t="n">
        <f aca="false">J33</f>
        <v>0</v>
      </c>
      <c r="K68" s="593" t="n">
        <f aca="false">K33</f>
        <v>0</v>
      </c>
      <c r="L68" s="595" t="n">
        <f aca="false">L33</f>
        <v>0</v>
      </c>
    </row>
    <row r="69" customFormat="false" ht="18" hidden="false" customHeight="true" outlineLevel="0" collapsed="false">
      <c r="A69" s="683" t="s">
        <v>324</v>
      </c>
      <c r="B69" s="698" t="s">
        <v>432</v>
      </c>
      <c r="C69" s="698"/>
      <c r="D69" s="698"/>
      <c r="E69" s="698"/>
      <c r="F69" s="698"/>
      <c r="G69" s="593" t="n">
        <f aca="false">G22</f>
        <v>0</v>
      </c>
      <c r="H69" s="593" t="n">
        <f aca="false">H22</f>
        <v>0</v>
      </c>
      <c r="I69" s="593" t="n">
        <f aca="false">I22</f>
        <v>0</v>
      </c>
      <c r="J69" s="593" t="n">
        <f aca="false">J22</f>
        <v>118.64</v>
      </c>
      <c r="K69" s="593" t="n">
        <f aca="false">K22</f>
        <v>0</v>
      </c>
      <c r="L69" s="595" t="n">
        <f aca="false">L22</f>
        <v>0</v>
      </c>
    </row>
    <row r="70" customFormat="false" ht="18" hidden="false" customHeight="true" outlineLevel="0" collapsed="false">
      <c r="A70" s="699" t="s">
        <v>433</v>
      </c>
      <c r="B70" s="699"/>
      <c r="C70" s="699"/>
      <c r="D70" s="699"/>
      <c r="E70" s="699"/>
      <c r="F70" s="699"/>
      <c r="G70" s="700" t="n">
        <f aca="false">SUM(G67:G69)</f>
        <v>670.43</v>
      </c>
      <c r="H70" s="700" t="n">
        <f aca="false">SUM(H67:H69)</f>
        <v>0</v>
      </c>
      <c r="I70" s="700" t="n">
        <f aca="false">SUM(I67:I69)</f>
        <v>0</v>
      </c>
      <c r="J70" s="700" t="n">
        <f aca="false">SUM(J67:J69)</f>
        <v>546.95</v>
      </c>
      <c r="K70" s="700" t="n">
        <f aca="false">SUM(K67:K69)</f>
        <v>0</v>
      </c>
      <c r="L70" s="701" t="n">
        <f aca="false">SUM(L67:L69)</f>
        <v>0</v>
      </c>
    </row>
    <row r="71" customFormat="false" ht="27" hidden="false" customHeight="true" outlineLevel="0" collapsed="false">
      <c r="A71" s="702" t="n">
        <v>5</v>
      </c>
      <c r="B71" s="703" t="s">
        <v>434</v>
      </c>
      <c r="C71" s="703"/>
      <c r="D71" s="703"/>
      <c r="E71" s="703"/>
      <c r="F71" s="704" t="s">
        <v>427</v>
      </c>
      <c r="G71" s="705" t="s">
        <v>263</v>
      </c>
      <c r="H71" s="705"/>
      <c r="I71" s="705"/>
      <c r="J71" s="705"/>
      <c r="K71" s="705"/>
      <c r="L71" s="705"/>
    </row>
    <row r="72" customFormat="false" ht="25.5" hidden="false" customHeight="true" outlineLevel="0" collapsed="false">
      <c r="A72" s="683" t="s">
        <v>310</v>
      </c>
      <c r="B72" s="686" t="s">
        <v>435</v>
      </c>
      <c r="C72" s="686"/>
      <c r="D72" s="686"/>
      <c r="E72" s="686"/>
      <c r="F72" s="706" t="n">
        <f aca="false">E41</f>
        <v>0.03</v>
      </c>
      <c r="G72" s="707" t="n">
        <f aca="false">ROUND(($F$72*G85),2)</f>
        <v>170.28</v>
      </c>
      <c r="H72" s="707" t="n">
        <f aca="false">ROUND(($F$72*H85),2)</f>
        <v>0</v>
      </c>
      <c r="I72" s="707" t="n">
        <f aca="false">ROUND(($F$72*I85),2)</f>
        <v>0</v>
      </c>
      <c r="J72" s="707" t="n">
        <f aca="false">ROUND(($F$72*J85),2)</f>
        <v>166.57</v>
      </c>
      <c r="K72" s="707" t="n">
        <f aca="false">ROUND(($F$72*K85),2)</f>
        <v>0</v>
      </c>
      <c r="L72" s="708" t="n">
        <f aca="false">ROUND(($F$72*L85),2)</f>
        <v>0</v>
      </c>
    </row>
    <row r="73" customFormat="false" ht="18" hidden="false" customHeight="true" outlineLevel="0" collapsed="false">
      <c r="A73" s="683" t="s">
        <v>299</v>
      </c>
      <c r="B73" s="709" t="s">
        <v>108</v>
      </c>
      <c r="C73" s="709"/>
      <c r="D73" s="709"/>
      <c r="E73" s="709"/>
      <c r="F73" s="706" t="n">
        <f aca="false">E43</f>
        <v>0.0679</v>
      </c>
      <c r="G73" s="707" t="n">
        <f aca="false">ROUND($F$73*(G72+G85),2)</f>
        <v>396.95</v>
      </c>
      <c r="H73" s="707" t="n">
        <f aca="false">ROUND($F$73*(H72+H85),2)</f>
        <v>0</v>
      </c>
      <c r="I73" s="707" t="n">
        <f aca="false">ROUND($F$73*(I72+I85),2)</f>
        <v>0</v>
      </c>
      <c r="J73" s="707" t="n">
        <f aca="false">ROUND($F$73*(J72+J85),2)</f>
        <v>388.32</v>
      </c>
      <c r="K73" s="707" t="n">
        <f aca="false">ROUND($F$73*(K72+K85),2)</f>
        <v>0</v>
      </c>
      <c r="L73" s="708" t="n">
        <f aca="false">ROUND($F$73*(L72+L85),2)</f>
        <v>0</v>
      </c>
    </row>
    <row r="74" customFormat="false" ht="18" hidden="false" customHeight="true" outlineLevel="0" collapsed="false">
      <c r="A74" s="710" t="s">
        <v>324</v>
      </c>
      <c r="B74" s="711" t="s">
        <v>436</v>
      </c>
      <c r="C74" s="711"/>
      <c r="D74" s="711"/>
      <c r="E74" s="711"/>
      <c r="F74" s="712" t="n">
        <f aca="false">SUM(F75:F78)</f>
        <v>0.1325</v>
      </c>
      <c r="G74" s="713" t="n">
        <f aca="false">ROUND((((G85+G72+G73)/(1-$F$74))-(G85+G72+G73)),2)</f>
        <v>953.56</v>
      </c>
      <c r="H74" s="713" t="n">
        <f aca="false">ROUND((((H85+H72+H73)/(1-$F$74))-(H85+H72+H73)),2)</f>
        <v>0</v>
      </c>
      <c r="I74" s="713" t="n">
        <f aca="false">ROUND((((I85+I72+I73)/(1-$F$74))-(I85+I72+I73)),2)</f>
        <v>0</v>
      </c>
      <c r="J74" s="713" t="n">
        <f aca="false">ROUND((((J85+J72+J73)/(1-$F$74))-(J85+J72+J73)),2)</f>
        <v>932.81</v>
      </c>
      <c r="K74" s="713" t="n">
        <f aca="false">ROUND((((K85+K72+K73)/(1-$F$74))-(K85+K72+K73)),2)</f>
        <v>0</v>
      </c>
      <c r="L74" s="714" t="n">
        <f aca="false">ROUND((((L85+L72+L73)/(1-$F$74))-(L85+L72+L73)),2)</f>
        <v>0</v>
      </c>
    </row>
    <row r="75" customFormat="false" ht="18" hidden="false" customHeight="true" outlineLevel="0" collapsed="false">
      <c r="A75" s="715" t="s">
        <v>437</v>
      </c>
      <c r="B75" s="709" t="s">
        <v>438</v>
      </c>
      <c r="C75" s="709"/>
      <c r="D75" s="709"/>
      <c r="E75" s="709"/>
      <c r="F75" s="706" t="n">
        <f aca="false">E48+E49</f>
        <v>0.0925</v>
      </c>
      <c r="G75" s="707" t="n">
        <f aca="false">ROUND(G87*$F$75,2)</f>
        <v>665.69</v>
      </c>
      <c r="H75" s="707" t="n">
        <f aca="false">ROUND(H87*$F$75,2)</f>
        <v>0</v>
      </c>
      <c r="I75" s="707" t="n">
        <f aca="false">ROUND(I87*$F$75,2)</f>
        <v>0</v>
      </c>
      <c r="J75" s="707" t="n">
        <f aca="false">ROUND(J87*$F$75,2)</f>
        <v>651.21</v>
      </c>
      <c r="K75" s="707" t="n">
        <f aca="false">ROUND(K87*$F$75,2)</f>
        <v>0</v>
      </c>
      <c r="L75" s="708" t="n">
        <f aca="false">ROUND(L87*$F$75,2)</f>
        <v>0</v>
      </c>
    </row>
    <row r="76" customFormat="false" ht="18" hidden="false" customHeight="true" outlineLevel="0" collapsed="false">
      <c r="A76" s="683" t="s">
        <v>439</v>
      </c>
      <c r="B76" s="716" t="s">
        <v>440</v>
      </c>
      <c r="C76" s="716"/>
      <c r="D76" s="716"/>
      <c r="E76" s="716"/>
      <c r="F76" s="717" t="n">
        <v>0</v>
      </c>
      <c r="G76" s="707" t="n">
        <f aca="false">ROUND(G87*$F$76,2)</f>
        <v>0</v>
      </c>
      <c r="H76" s="707" t="n">
        <f aca="false">ROUND(H87*$F$76,2)</f>
        <v>0</v>
      </c>
      <c r="I76" s="707" t="n">
        <f aca="false">ROUND(I87*$F$76,2)</f>
        <v>0</v>
      </c>
      <c r="J76" s="707" t="n">
        <f aca="false">ROUND(J87*$F$76,2)</f>
        <v>0</v>
      </c>
      <c r="K76" s="707" t="n">
        <f aca="false">ROUND(K87*$F$76,2)</f>
        <v>0</v>
      </c>
      <c r="L76" s="708" t="n">
        <f aca="false">ROUND(L87*$F$76,2)</f>
        <v>0</v>
      </c>
    </row>
    <row r="77" customFormat="false" ht="18" hidden="false" customHeight="true" outlineLevel="0" collapsed="false">
      <c r="A77" s="683" t="s">
        <v>441</v>
      </c>
      <c r="B77" s="709" t="s">
        <v>442</v>
      </c>
      <c r="C77" s="709"/>
      <c r="D77" s="709"/>
      <c r="E77" s="709"/>
      <c r="F77" s="712" t="n">
        <f aca="false">E50</f>
        <v>0.04</v>
      </c>
      <c r="G77" s="707" t="n">
        <f aca="false">ROUND(G87*$F$77,2)</f>
        <v>287.87</v>
      </c>
      <c r="H77" s="707" t="n">
        <f aca="false">ROUND(H87*$F$77,2)</f>
        <v>0</v>
      </c>
      <c r="I77" s="707" t="n">
        <f aca="false">ROUND(I87*$F$77,2)</f>
        <v>0</v>
      </c>
      <c r="J77" s="707" t="n">
        <f aca="false">ROUND(J87*$F$77,2)</f>
        <v>281.6</v>
      </c>
      <c r="K77" s="707" t="n">
        <f aca="false">ROUND(K87*$F$77,2)</f>
        <v>0</v>
      </c>
      <c r="L77" s="708" t="n">
        <f aca="false">ROUND(L87*$F$77,2)</f>
        <v>0</v>
      </c>
    </row>
    <row r="78" customFormat="false" ht="18" hidden="false" customHeight="true" outlineLevel="0" collapsed="false">
      <c r="A78" s="683" t="s">
        <v>443</v>
      </c>
      <c r="B78" s="716" t="s">
        <v>444</v>
      </c>
      <c r="C78" s="716"/>
      <c r="D78" s="716"/>
      <c r="E78" s="716"/>
      <c r="F78" s="717" t="n">
        <v>0</v>
      </c>
      <c r="G78" s="707" t="n">
        <f aca="false">ROUND(G87*$F$78,2)</f>
        <v>0</v>
      </c>
      <c r="H78" s="707" t="n">
        <f aca="false">ROUND(H87*$F$78,2)</f>
        <v>0</v>
      </c>
      <c r="I78" s="707" t="n">
        <f aca="false">ROUND(I87*$F$78,2)</f>
        <v>0</v>
      </c>
      <c r="J78" s="707" t="n">
        <f aca="false">ROUND(J87*$F$78,2)</f>
        <v>0</v>
      </c>
      <c r="K78" s="707" t="n">
        <f aca="false">ROUND(K87*$F$78,2)</f>
        <v>0</v>
      </c>
      <c r="L78" s="708" t="n">
        <f aca="false">ROUND(L87*$F$78,2)</f>
        <v>0</v>
      </c>
    </row>
    <row r="79" customFormat="false" ht="18" hidden="false" customHeight="true" outlineLevel="0" collapsed="false">
      <c r="A79" s="720" t="s">
        <v>445</v>
      </c>
      <c r="B79" s="721"/>
      <c r="C79" s="721"/>
      <c r="D79" s="721"/>
      <c r="E79" s="721"/>
      <c r="F79" s="722"/>
      <c r="G79" s="723" t="n">
        <f aca="false">ROUND(SUM(G72:G74),2)</f>
        <v>1520.79</v>
      </c>
      <c r="H79" s="723" t="n">
        <f aca="false">ROUND(SUM(H72:H74),2)</f>
        <v>0</v>
      </c>
      <c r="I79" s="723" t="n">
        <f aca="false">ROUND(SUM(I72:I74),2)</f>
        <v>0</v>
      </c>
      <c r="J79" s="723" t="n">
        <f aca="false">ROUND(SUM(J72:J74),2)</f>
        <v>1487.7</v>
      </c>
      <c r="K79" s="723" t="n">
        <f aca="false">ROUND(SUM(K72:K74),2)</f>
        <v>0</v>
      </c>
      <c r="L79" s="724" t="n">
        <f aca="false">ROUND(SUM(L72:L74),2)</f>
        <v>0</v>
      </c>
    </row>
    <row r="80" customFormat="false" ht="18" hidden="false" customHeight="true" outlineLevel="0" collapsed="false">
      <c r="A80" s="725" t="s">
        <v>446</v>
      </c>
      <c r="B80" s="725"/>
      <c r="C80" s="725"/>
      <c r="D80" s="725"/>
      <c r="E80" s="725"/>
      <c r="F80" s="725"/>
      <c r="G80" s="725"/>
      <c r="H80" s="725"/>
      <c r="I80" s="725"/>
      <c r="J80" s="725"/>
      <c r="K80" s="725"/>
      <c r="L80" s="725"/>
    </row>
    <row r="81" customFormat="false" ht="18" hidden="false" customHeight="true" outlineLevel="0" collapsed="false">
      <c r="A81" s="726" t="s">
        <v>447</v>
      </c>
      <c r="B81" s="726"/>
      <c r="C81" s="726"/>
      <c r="D81" s="726"/>
      <c r="E81" s="726"/>
      <c r="F81" s="726"/>
      <c r="G81" s="726"/>
      <c r="H81" s="726"/>
      <c r="I81" s="726"/>
      <c r="J81" s="726"/>
      <c r="K81" s="726"/>
      <c r="L81" s="726"/>
    </row>
    <row r="82" customFormat="false" ht="18" hidden="false" customHeight="true" outlineLevel="0" collapsed="false">
      <c r="A82" s="727" t="s">
        <v>448</v>
      </c>
      <c r="B82" s="727"/>
      <c r="C82" s="727"/>
      <c r="D82" s="727"/>
      <c r="E82" s="727"/>
      <c r="F82" s="727"/>
      <c r="G82" s="728" t="s">
        <v>263</v>
      </c>
      <c r="H82" s="728"/>
      <c r="I82" s="728"/>
      <c r="J82" s="728"/>
      <c r="K82" s="728"/>
      <c r="L82" s="728"/>
    </row>
    <row r="83" customFormat="false" ht="18" hidden="false" customHeight="true" outlineLevel="0" collapsed="false">
      <c r="A83" s="683" t="s">
        <v>310</v>
      </c>
      <c r="B83" s="698" t="s">
        <v>449</v>
      </c>
      <c r="C83" s="698"/>
      <c r="D83" s="698"/>
      <c r="E83" s="698"/>
      <c r="F83" s="698"/>
      <c r="G83" s="729" t="n">
        <f aca="false">G65</f>
        <v>5005.44</v>
      </c>
      <c r="H83" s="729" t="n">
        <f aca="false">H65</f>
        <v>0</v>
      </c>
      <c r="I83" s="729" t="n">
        <f aca="false">I65</f>
        <v>0</v>
      </c>
      <c r="J83" s="729" t="n">
        <f aca="false">J65</f>
        <v>5005.44</v>
      </c>
      <c r="K83" s="729" t="n">
        <f aca="false">K65</f>
        <v>0</v>
      </c>
      <c r="L83" s="730" t="n">
        <f aca="false">L65</f>
        <v>0</v>
      </c>
    </row>
    <row r="84" customFormat="false" ht="18" hidden="false" customHeight="true" outlineLevel="0" collapsed="false">
      <c r="A84" s="683" t="s">
        <v>299</v>
      </c>
      <c r="B84" s="698" t="s">
        <v>431</v>
      </c>
      <c r="C84" s="698"/>
      <c r="D84" s="698"/>
      <c r="E84" s="698"/>
      <c r="F84" s="698"/>
      <c r="G84" s="729" t="n">
        <f aca="false">G70</f>
        <v>670.43</v>
      </c>
      <c r="H84" s="729" t="n">
        <f aca="false">H70</f>
        <v>0</v>
      </c>
      <c r="I84" s="729" t="n">
        <f aca="false">I70</f>
        <v>0</v>
      </c>
      <c r="J84" s="729" t="n">
        <f aca="false">J70</f>
        <v>546.95</v>
      </c>
      <c r="K84" s="729" t="n">
        <f aca="false">K70</f>
        <v>0</v>
      </c>
      <c r="L84" s="730" t="n">
        <f aca="false">L70</f>
        <v>0</v>
      </c>
    </row>
    <row r="85" customFormat="false" ht="18" hidden="false" customHeight="true" outlineLevel="0" collapsed="false">
      <c r="A85" s="731" t="s">
        <v>450</v>
      </c>
      <c r="B85" s="731"/>
      <c r="C85" s="731"/>
      <c r="D85" s="731"/>
      <c r="E85" s="731"/>
      <c r="F85" s="731"/>
      <c r="G85" s="732" t="n">
        <f aca="false">SUM(G83:G84)</f>
        <v>5675.87</v>
      </c>
      <c r="H85" s="732" t="n">
        <f aca="false">SUM(H83:H84)</f>
        <v>0</v>
      </c>
      <c r="I85" s="732" t="n">
        <f aca="false">SUM(I83:I84)</f>
        <v>0</v>
      </c>
      <c r="J85" s="732" t="n">
        <f aca="false">SUM(J83:J84)</f>
        <v>5552.39</v>
      </c>
      <c r="K85" s="732" t="n">
        <f aca="false">SUM(K83:K84)</f>
        <v>0</v>
      </c>
      <c r="L85" s="733" t="n">
        <f aca="false">SUM(L83:L84)</f>
        <v>0</v>
      </c>
    </row>
    <row r="86" customFormat="false" ht="18" hidden="false" customHeight="true" outlineLevel="0" collapsed="false">
      <c r="A86" s="734" t="s">
        <v>313</v>
      </c>
      <c r="B86" s="735" t="s">
        <v>451</v>
      </c>
      <c r="C86" s="735"/>
      <c r="D86" s="735"/>
      <c r="E86" s="735"/>
      <c r="F86" s="735"/>
      <c r="G86" s="736" t="n">
        <f aca="false">G79</f>
        <v>1520.79</v>
      </c>
      <c r="H86" s="736" t="n">
        <f aca="false">H79</f>
        <v>0</v>
      </c>
      <c r="I86" s="736" t="n">
        <f aca="false">I79</f>
        <v>0</v>
      </c>
      <c r="J86" s="736" t="n">
        <f aca="false">J79</f>
        <v>1487.7</v>
      </c>
      <c r="K86" s="736" t="n">
        <f aca="false">K79</f>
        <v>0</v>
      </c>
      <c r="L86" s="737" t="n">
        <f aca="false">L79</f>
        <v>0</v>
      </c>
    </row>
    <row r="87" customFormat="false" ht="43.5" hidden="false" customHeight="true" outlineLevel="0" collapsed="false">
      <c r="A87" s="738" t="s">
        <v>452</v>
      </c>
      <c r="B87" s="738"/>
      <c r="C87" s="738"/>
      <c r="D87" s="738"/>
      <c r="E87" s="738"/>
      <c r="F87" s="738"/>
      <c r="G87" s="739" t="n">
        <f aca="false">SUM(G85:G86)</f>
        <v>7196.66</v>
      </c>
      <c r="H87" s="739" t="n">
        <f aca="false">SUM(H85:H86)</f>
        <v>0</v>
      </c>
      <c r="I87" s="739" t="n">
        <f aca="false">SUM(I85:I86)</f>
        <v>0</v>
      </c>
      <c r="J87" s="739" t="n">
        <f aca="false">SUM(J85:J86)</f>
        <v>7040.09</v>
      </c>
      <c r="K87" s="739" t="n">
        <f aca="false">SUM(K85:K86)</f>
        <v>0</v>
      </c>
      <c r="L87" s="740" t="n">
        <f aca="false">SUM(L85:L86)</f>
        <v>0</v>
      </c>
    </row>
  </sheetData>
  <sheetProtection sheet="true" password="d3be" objects="true" scenarios="true"/>
  <mergeCells count="97">
    <mergeCell ref="A3:L3"/>
    <mergeCell ref="A4:L4"/>
    <mergeCell ref="A5:L5"/>
    <mergeCell ref="A6:F6"/>
    <mergeCell ref="G6:L6"/>
    <mergeCell ref="A7:H7"/>
    <mergeCell ref="I7:L7"/>
    <mergeCell ref="A8:L8"/>
    <mergeCell ref="A9:A10"/>
    <mergeCell ref="B9:B10"/>
    <mergeCell ref="C9:D10"/>
    <mergeCell ref="E9:E10"/>
    <mergeCell ref="F9:F10"/>
    <mergeCell ref="G9:L9"/>
    <mergeCell ref="A11:L11"/>
    <mergeCell ref="A12:A22"/>
    <mergeCell ref="B12:B22"/>
    <mergeCell ref="C12:D12"/>
    <mergeCell ref="C13:E13"/>
    <mergeCell ref="C14:F14"/>
    <mergeCell ref="C15:E15"/>
    <mergeCell ref="C16:D16"/>
    <mergeCell ref="C17:D17"/>
    <mergeCell ref="C19:E19"/>
    <mergeCell ref="C20:F20"/>
    <mergeCell ref="C21:E21"/>
    <mergeCell ref="A23:F23"/>
    <mergeCell ref="A24:L24"/>
    <mergeCell ref="A25:B25"/>
    <mergeCell ref="C25:D25"/>
    <mergeCell ref="F25:L25"/>
    <mergeCell ref="A26:C26"/>
    <mergeCell ref="A27:C27"/>
    <mergeCell ref="A28:C28"/>
    <mergeCell ref="A29:C29"/>
    <mergeCell ref="A30:C30"/>
    <mergeCell ref="A31:C31"/>
    <mergeCell ref="A32:B32"/>
    <mergeCell ref="A33:B33"/>
    <mergeCell ref="A34:D34"/>
    <mergeCell ref="A35:D35"/>
    <mergeCell ref="A36:D36"/>
    <mergeCell ref="A37:F37"/>
    <mergeCell ref="A38:F38"/>
    <mergeCell ref="A39:L39"/>
    <mergeCell ref="A40:D40"/>
    <mergeCell ref="E40:F40"/>
    <mergeCell ref="G40:L40"/>
    <mergeCell ref="A42:D42"/>
    <mergeCell ref="A43:D43"/>
    <mergeCell ref="A44:D44"/>
    <mergeCell ref="A45:F45"/>
    <mergeCell ref="A46:L46"/>
    <mergeCell ref="A47:D47"/>
    <mergeCell ref="E47:F47"/>
    <mergeCell ref="G47:L47"/>
    <mergeCell ref="A48:D48"/>
    <mergeCell ref="A49:D49"/>
    <mergeCell ref="A50:D50"/>
    <mergeCell ref="A51:D51"/>
    <mergeCell ref="A52:F52"/>
    <mergeCell ref="A53:F53"/>
    <mergeCell ref="A54:F54"/>
    <mergeCell ref="A56:L56"/>
    <mergeCell ref="A57:L57"/>
    <mergeCell ref="A59:F59"/>
    <mergeCell ref="B60:E60"/>
    <mergeCell ref="G60:L60"/>
    <mergeCell ref="B61:F61"/>
    <mergeCell ref="B62:E62"/>
    <mergeCell ref="B63:E63"/>
    <mergeCell ref="A64:E64"/>
    <mergeCell ref="A65:F65"/>
    <mergeCell ref="B66:F66"/>
    <mergeCell ref="G66:L66"/>
    <mergeCell ref="B67:F67"/>
    <mergeCell ref="B68:F68"/>
    <mergeCell ref="B69:F69"/>
    <mergeCell ref="A70:F70"/>
    <mergeCell ref="B71:E71"/>
    <mergeCell ref="G71:L71"/>
    <mergeCell ref="B72:E72"/>
    <mergeCell ref="B73:E73"/>
    <mergeCell ref="B74:E74"/>
    <mergeCell ref="B75:E75"/>
    <mergeCell ref="B76:E76"/>
    <mergeCell ref="B77:E77"/>
    <mergeCell ref="B78:E78"/>
    <mergeCell ref="A80:L80"/>
    <mergeCell ref="A81:L81"/>
    <mergeCell ref="A82:F82"/>
    <mergeCell ref="G82:L82"/>
    <mergeCell ref="B83:F83"/>
    <mergeCell ref="B84:F84"/>
    <mergeCell ref="A85:F85"/>
    <mergeCell ref="B86:F86"/>
    <mergeCell ref="A87:F87"/>
  </mergeCells>
  <printOptions headings="false" gridLines="false" gridLinesSet="true" horizontalCentered="true" verticalCentered="false"/>
  <pageMargins left="0.39375" right="0" top="0.7875" bottom="0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5" man="true" max="16383" min="0"/>
  </rowBreaks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87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G6" activeCellId="0" sqref="G6"/>
    </sheetView>
  </sheetViews>
  <sheetFormatPr defaultColWidth="8.83203125" defaultRowHeight="12.75" zeroHeight="false" outlineLevelRow="0" outlineLevelCol="0"/>
  <cols>
    <col collapsed="false" customWidth="true" hidden="false" outlineLevel="0" max="1" min="1" style="281" width="10.16"/>
    <col collapsed="false" customWidth="true" hidden="false" outlineLevel="0" max="2" min="2" style="281" width="7.33"/>
    <col collapsed="false" customWidth="true" hidden="false" outlineLevel="0" max="3" min="3" style="281" width="14.66"/>
    <col collapsed="false" customWidth="true" hidden="false" outlineLevel="0" max="4" min="4" style="281" width="10.33"/>
    <col collapsed="false" customWidth="true" hidden="false" outlineLevel="0" max="5" min="5" style="281" width="10.16"/>
    <col collapsed="false" customWidth="true" hidden="false" outlineLevel="0" max="6" min="6" style="281" width="11.16"/>
    <col collapsed="false" customWidth="true" hidden="false" outlineLevel="0" max="7" min="7" style="547" width="13.66"/>
    <col collapsed="false" customWidth="true" hidden="false" outlineLevel="0" max="10" min="8" style="281" width="13.66"/>
    <col collapsed="false" customWidth="true" hidden="false" outlineLevel="0" max="12" min="11" style="281" width="14.83"/>
    <col collapsed="false" customWidth="true" hidden="false" outlineLevel="0" max="1025" min="13" style="281" width="9.16"/>
  </cols>
  <sheetData>
    <row r="1" customFormat="false" ht="12.75" hidden="false" customHeight="false" outlineLevel="0" collapsed="false">
      <c r="A1" s="548"/>
      <c r="B1" s="221" t="s">
        <v>0</v>
      </c>
      <c r="C1" s="221"/>
      <c r="D1" s="221"/>
      <c r="E1" s="221"/>
      <c r="F1" s="549"/>
      <c r="G1" s="550"/>
      <c r="H1" s="551"/>
      <c r="I1" s="551"/>
      <c r="J1" s="551"/>
      <c r="K1" s="551"/>
      <c r="L1" s="552"/>
    </row>
    <row r="2" customFormat="false" ht="12.75" hidden="false" customHeight="true" outlineLevel="0" collapsed="false">
      <c r="A2" s="262"/>
      <c r="B2" s="93" t="s">
        <v>42</v>
      </c>
      <c r="C2" s="93"/>
      <c r="D2" s="93"/>
      <c r="E2" s="93"/>
      <c r="F2" s="553"/>
      <c r="G2" s="554"/>
      <c r="L2" s="555"/>
    </row>
    <row r="3" customFormat="false" ht="48.75" hidden="false" customHeight="true" outlineLevel="0" collapsed="false">
      <c r="A3" s="556" t="s">
        <v>453</v>
      </c>
      <c r="B3" s="556"/>
      <c r="C3" s="556"/>
      <c r="D3" s="556"/>
      <c r="E3" s="556"/>
      <c r="F3" s="556"/>
      <c r="G3" s="556"/>
      <c r="H3" s="556"/>
      <c r="I3" s="556"/>
      <c r="J3" s="556"/>
      <c r="K3" s="556"/>
      <c r="L3" s="556"/>
    </row>
    <row r="4" customFormat="false" ht="20.25" hidden="false" customHeight="true" outlineLevel="0" collapsed="false">
      <c r="A4" s="557" t="str">
        <f aca="false">BH!$A$4</f>
        <v>ANEXO X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</row>
    <row r="5" customFormat="false" ht="18.75" hidden="false" customHeight="true" outlineLevel="0" collapsed="false">
      <c r="A5" s="558" t="s">
        <v>389</v>
      </c>
      <c r="B5" s="558"/>
      <c r="C5" s="558"/>
      <c r="D5" s="558"/>
      <c r="E5" s="558"/>
      <c r="F5" s="558"/>
      <c r="G5" s="558"/>
      <c r="H5" s="558"/>
      <c r="I5" s="558"/>
      <c r="J5" s="558"/>
      <c r="K5" s="558"/>
      <c r="L5" s="558"/>
    </row>
    <row r="6" customFormat="false" ht="12.75" hidden="false" customHeight="false" outlineLevel="0" collapsed="false">
      <c r="A6" s="559" t="s">
        <v>390</v>
      </c>
      <c r="B6" s="559"/>
      <c r="C6" s="559"/>
      <c r="D6" s="559"/>
      <c r="E6" s="559"/>
      <c r="F6" s="559"/>
      <c r="G6" s="560" t="str">
        <f aca="false">Dados!A7</f>
        <v>CCT 2026 – MG000731/2026 (BH e outras) e MG000730/2026 (Juiz de Fora) – Data base da categoria 01 de janeiro</v>
      </c>
      <c r="H6" s="560"/>
      <c r="I6" s="560"/>
      <c r="J6" s="560"/>
      <c r="K6" s="560"/>
      <c r="L6" s="560"/>
    </row>
    <row r="7" customFormat="false" ht="23.25" hidden="false" customHeight="true" outlineLevel="0" collapsed="false">
      <c r="A7" s="268" t="s">
        <v>466</v>
      </c>
      <c r="B7" s="268"/>
      <c r="C7" s="268"/>
      <c r="D7" s="268"/>
      <c r="E7" s="268"/>
      <c r="F7" s="268"/>
      <c r="G7" s="268"/>
      <c r="H7" s="268"/>
      <c r="I7" s="561" t="s">
        <v>102</v>
      </c>
      <c r="J7" s="561"/>
      <c r="K7" s="561"/>
      <c r="L7" s="561"/>
    </row>
    <row r="8" customFormat="false" ht="16.5" hidden="false" customHeight="true" outlineLevel="0" collapsed="false">
      <c r="A8" s="562" t="s">
        <v>392</v>
      </c>
      <c r="B8" s="562"/>
      <c r="C8" s="562"/>
      <c r="D8" s="562"/>
      <c r="E8" s="562"/>
      <c r="F8" s="562"/>
      <c r="G8" s="562"/>
      <c r="H8" s="562"/>
      <c r="I8" s="562"/>
      <c r="J8" s="562"/>
      <c r="K8" s="562"/>
      <c r="L8" s="562"/>
    </row>
    <row r="9" customFormat="false" ht="12.75" hidden="false" customHeight="true" outlineLevel="0" collapsed="false">
      <c r="A9" s="563" t="s">
        <v>205</v>
      </c>
      <c r="B9" s="564" t="s">
        <v>393</v>
      </c>
      <c r="C9" s="565" t="s">
        <v>394</v>
      </c>
      <c r="D9" s="565"/>
      <c r="E9" s="566" t="s">
        <v>395</v>
      </c>
      <c r="F9" s="567" t="s">
        <v>396</v>
      </c>
      <c r="G9" s="568"/>
      <c r="H9" s="568"/>
      <c r="I9" s="568"/>
      <c r="J9" s="568"/>
      <c r="K9" s="568"/>
      <c r="L9" s="568"/>
    </row>
    <row r="10" customFormat="false" ht="68.25" hidden="false" customHeight="true" outlineLevel="0" collapsed="false">
      <c r="A10" s="563"/>
      <c r="B10" s="564"/>
      <c r="C10" s="565"/>
      <c r="D10" s="565"/>
      <c r="E10" s="566"/>
      <c r="F10" s="566"/>
      <c r="G10" s="569" t="s">
        <v>137</v>
      </c>
      <c r="H10" s="569" t="s">
        <v>138</v>
      </c>
      <c r="I10" s="569" t="s">
        <v>139</v>
      </c>
      <c r="J10" s="569" t="s">
        <v>455</v>
      </c>
      <c r="K10" s="569" t="s">
        <v>141</v>
      </c>
      <c r="L10" s="570" t="s">
        <v>142</v>
      </c>
    </row>
    <row r="11" customFormat="false" ht="18" hidden="false" customHeight="true" outlineLevel="0" collapsed="false">
      <c r="A11" s="741" t="s">
        <v>400</v>
      </c>
      <c r="B11" s="741"/>
      <c r="C11" s="741"/>
      <c r="D11" s="741"/>
      <c r="E11" s="741"/>
      <c r="F11" s="741"/>
      <c r="G11" s="741"/>
      <c r="H11" s="741"/>
      <c r="I11" s="741"/>
      <c r="J11" s="741"/>
      <c r="K11" s="741"/>
      <c r="L11" s="741"/>
    </row>
    <row r="12" customFormat="false" ht="18" hidden="false" customHeight="true" outlineLevel="0" collapsed="false">
      <c r="A12" s="574" t="n">
        <v>1</v>
      </c>
      <c r="B12" s="575" t="n">
        <v>1</v>
      </c>
      <c r="C12" s="576" t="s">
        <v>401</v>
      </c>
      <c r="D12" s="576"/>
      <c r="E12" s="577" t="n">
        <v>220</v>
      </c>
      <c r="F12" s="578" t="n">
        <f aca="false">Dados!F8</f>
        <v>2524.9</v>
      </c>
      <c r="G12" s="579" t="n">
        <v>0</v>
      </c>
      <c r="H12" s="579" t="n">
        <v>0</v>
      </c>
      <c r="I12" s="580" t="n">
        <v>0</v>
      </c>
      <c r="J12" s="580" t="n">
        <v>0</v>
      </c>
      <c r="K12" s="580" t="n">
        <f aca="false">F12</f>
        <v>2524.9</v>
      </c>
      <c r="L12" s="581" t="n">
        <f aca="false">F12</f>
        <v>2524.9</v>
      </c>
    </row>
    <row r="13" customFormat="false" ht="18" hidden="false" customHeight="true" outlineLevel="0" collapsed="false">
      <c r="A13" s="574"/>
      <c r="B13" s="575"/>
      <c r="C13" s="582" t="s">
        <v>293</v>
      </c>
      <c r="D13" s="582"/>
      <c r="E13" s="582"/>
      <c r="F13" s="583" t="n">
        <v>0.3</v>
      </c>
      <c r="G13" s="584" t="n">
        <f aca="false">ROUND(($F$13*G12),2)</f>
        <v>0</v>
      </c>
      <c r="H13" s="584" t="n">
        <f aca="false">ROUND(($F$13*H12),2)</f>
        <v>0</v>
      </c>
      <c r="I13" s="584" t="n">
        <f aca="false">ROUND(($F$13*I12),2)</f>
        <v>0</v>
      </c>
      <c r="J13" s="584" t="n">
        <v>0</v>
      </c>
      <c r="K13" s="584" t="n">
        <f aca="false">ROUND(($F$13*K12),2)</f>
        <v>757.47</v>
      </c>
      <c r="L13" s="585" t="n">
        <f aca="false">ROUND(($F$13*L12),2)</f>
        <v>757.47</v>
      </c>
    </row>
    <row r="14" customFormat="false" ht="18" hidden="false" customHeight="true" outlineLevel="0" collapsed="false">
      <c r="A14" s="574"/>
      <c r="B14" s="575"/>
      <c r="C14" s="586" t="s">
        <v>402</v>
      </c>
      <c r="D14" s="586"/>
      <c r="E14" s="586"/>
      <c r="F14" s="586"/>
      <c r="G14" s="787" t="n">
        <f aca="false">SUM(G12:G13)</f>
        <v>0</v>
      </c>
      <c r="H14" s="276" t="n">
        <f aca="false">SUM(H12:H13)</f>
        <v>0</v>
      </c>
      <c r="I14" s="276" t="n">
        <f aca="false">SUM(I12:I13)</f>
        <v>0</v>
      </c>
      <c r="J14" s="276" t="n">
        <f aca="false">SUM(J12:J13)</f>
        <v>0</v>
      </c>
      <c r="K14" s="276" t="n">
        <f aca="false">SUM(K12:K13)</f>
        <v>3282.37</v>
      </c>
      <c r="L14" s="587" t="n">
        <f aca="false">SUM(L12:L13)</f>
        <v>3282.37</v>
      </c>
    </row>
    <row r="15" customFormat="false" ht="18" hidden="false" customHeight="true" outlineLevel="0" collapsed="false">
      <c r="A15" s="574"/>
      <c r="B15" s="575"/>
      <c r="C15" s="588" t="s">
        <v>122</v>
      </c>
      <c r="D15" s="588"/>
      <c r="E15" s="588"/>
      <c r="F15" s="589" t="n">
        <v>0</v>
      </c>
      <c r="G15" s="462" t="n">
        <v>0</v>
      </c>
      <c r="H15" s="276" t="n">
        <v>0</v>
      </c>
      <c r="I15" s="276" t="n">
        <v>0</v>
      </c>
      <c r="J15" s="276" t="n">
        <v>0</v>
      </c>
      <c r="K15" s="276" t="n">
        <v>0</v>
      </c>
      <c r="L15" s="587" t="n">
        <v>0</v>
      </c>
    </row>
    <row r="16" customFormat="false" ht="27" hidden="false" customHeight="true" outlineLevel="0" collapsed="false">
      <c r="A16" s="574"/>
      <c r="B16" s="575"/>
      <c r="C16" s="588" t="s">
        <v>456</v>
      </c>
      <c r="D16" s="588"/>
      <c r="E16" s="590"/>
      <c r="F16" s="591" t="n">
        <v>0</v>
      </c>
      <c r="G16" s="276" t="n">
        <v>0</v>
      </c>
      <c r="H16" s="276" t="n">
        <v>0</v>
      </c>
      <c r="I16" s="578" t="n">
        <v>0</v>
      </c>
      <c r="J16" s="578" t="n">
        <v>0</v>
      </c>
      <c r="K16" s="578" t="n">
        <v>0</v>
      </c>
      <c r="L16" s="592" t="n">
        <v>0</v>
      </c>
    </row>
    <row r="17" customFormat="false" ht="27" hidden="false" customHeight="true" outlineLevel="0" collapsed="false">
      <c r="A17" s="574"/>
      <c r="B17" s="575"/>
      <c r="C17" s="588" t="s">
        <v>457</v>
      </c>
      <c r="D17" s="588"/>
      <c r="E17" s="590"/>
      <c r="F17" s="591" t="n">
        <v>0</v>
      </c>
      <c r="G17" s="593" t="n">
        <v>0</v>
      </c>
      <c r="H17" s="593" t="n">
        <f aca="false">ROUND((H12*F17),2)</f>
        <v>0</v>
      </c>
      <c r="I17" s="594" t="n">
        <v>0</v>
      </c>
      <c r="J17" s="594" t="n">
        <v>0</v>
      </c>
      <c r="K17" s="594" t="n">
        <v>0</v>
      </c>
      <c r="L17" s="595" t="n">
        <v>0</v>
      </c>
    </row>
    <row r="18" customFormat="false" ht="18" hidden="false" customHeight="true" outlineLevel="0" collapsed="false">
      <c r="A18" s="574"/>
      <c r="B18" s="575"/>
      <c r="C18" s="596" t="s">
        <v>117</v>
      </c>
      <c r="D18" s="597"/>
      <c r="E18" s="598" t="n">
        <f aca="false">Dados!O10</f>
        <v>15.21</v>
      </c>
      <c r="F18" s="599" t="n">
        <f aca="false">Dados!K12</f>
        <v>0.4</v>
      </c>
      <c r="G18" s="593" t="n">
        <v>0</v>
      </c>
      <c r="H18" s="593" t="n">
        <v>0</v>
      </c>
      <c r="I18" s="593" t="n">
        <v>0</v>
      </c>
      <c r="J18" s="593" t="n">
        <f aca="false">($F$18*J14/220)*7*$E$18</f>
        <v>0</v>
      </c>
      <c r="K18" s="593" t="n">
        <v>0</v>
      </c>
      <c r="L18" s="595" t="n">
        <f aca="false">((($F$18*L14/220)*7)*$E$18)</f>
        <v>635.407152545455</v>
      </c>
    </row>
    <row r="19" customFormat="false" ht="18" hidden="false" customHeight="true" outlineLevel="0" collapsed="false">
      <c r="A19" s="574"/>
      <c r="B19" s="575"/>
      <c r="C19" s="600" t="s">
        <v>336</v>
      </c>
      <c r="D19" s="600"/>
      <c r="E19" s="600"/>
      <c r="F19" s="601" t="n">
        <v>0.2</v>
      </c>
      <c r="G19" s="593" t="n">
        <f aca="false">G18*$F$19</f>
        <v>0</v>
      </c>
      <c r="H19" s="593" t="n">
        <f aca="false">H18*$F$19</f>
        <v>0</v>
      </c>
      <c r="I19" s="593" t="n">
        <f aca="false">I18*$F$19</f>
        <v>0</v>
      </c>
      <c r="J19" s="593" t="n">
        <f aca="false">J18*$F$19</f>
        <v>0</v>
      </c>
      <c r="K19" s="593" t="n">
        <f aca="false">K18*$F$19</f>
        <v>0</v>
      </c>
      <c r="L19" s="595" t="n">
        <f aca="false">L18*$F$19</f>
        <v>127.081430509091</v>
      </c>
    </row>
    <row r="20" customFormat="false" ht="18" hidden="false" customHeight="true" outlineLevel="0" collapsed="false">
      <c r="A20" s="574"/>
      <c r="B20" s="575"/>
      <c r="C20" s="602" t="s">
        <v>405</v>
      </c>
      <c r="D20" s="602"/>
      <c r="E20" s="602"/>
      <c r="F20" s="602"/>
      <c r="G20" s="603" t="n">
        <f aca="false">SUM(G14:G19)</f>
        <v>0</v>
      </c>
      <c r="H20" s="603" t="n">
        <f aca="false">SUM(H14:H19)</f>
        <v>0</v>
      </c>
      <c r="I20" s="603" t="n">
        <f aca="false">SUM(I14:I19)</f>
        <v>0</v>
      </c>
      <c r="J20" s="603" t="n">
        <f aca="false">SUM(J14:J19)</f>
        <v>0</v>
      </c>
      <c r="K20" s="603" t="n">
        <f aca="false">SUM(K14:K19)</f>
        <v>3282.37</v>
      </c>
      <c r="L20" s="604" t="n">
        <f aca="false">SUM(L14:L19)</f>
        <v>4044.85858305455</v>
      </c>
    </row>
    <row r="21" customFormat="false" ht="18" hidden="false" customHeight="true" outlineLevel="0" collapsed="false">
      <c r="A21" s="574"/>
      <c r="B21" s="575"/>
      <c r="C21" s="605" t="s">
        <v>406</v>
      </c>
      <c r="D21" s="605"/>
      <c r="E21" s="605"/>
      <c r="F21" s="606" t="n">
        <f aca="false">Encargos!C58</f>
        <v>0.764</v>
      </c>
      <c r="G21" s="579" t="n">
        <f aca="false">ROUND(($F$21*G20),2)</f>
        <v>0</v>
      </c>
      <c r="H21" s="579" t="n">
        <f aca="false">ROUND(($F$21*H20),2)</f>
        <v>0</v>
      </c>
      <c r="I21" s="579" t="n">
        <f aca="false">ROUND(($F$21*I20),2)</f>
        <v>0</v>
      </c>
      <c r="J21" s="579" t="n">
        <f aca="false">ROUND(($F$21*J20),2)</f>
        <v>0</v>
      </c>
      <c r="K21" s="579" t="n">
        <f aca="false">ROUND(($F$21*K20),2)</f>
        <v>2507.73</v>
      </c>
      <c r="L21" s="581" t="n">
        <f aca="false">ROUND(($F$21*L20),2)</f>
        <v>3090.27</v>
      </c>
    </row>
    <row r="22" customFormat="false" ht="43.5" hidden="false" customHeight="true" outlineLevel="0" collapsed="false">
      <c r="A22" s="574"/>
      <c r="B22" s="575"/>
      <c r="C22" s="607" t="s">
        <v>341</v>
      </c>
      <c r="D22" s="607" t="n">
        <f aca="false">Dados!O11</f>
        <v>4.97</v>
      </c>
      <c r="E22" s="608" t="n">
        <f aca="false">Dados!E15</f>
        <v>22</v>
      </c>
      <c r="F22" s="593" t="n">
        <f aca="false">Dados!O10</f>
        <v>15.21</v>
      </c>
      <c r="G22" s="584" t="n">
        <v>0</v>
      </c>
      <c r="H22" s="584" t="n">
        <v>0</v>
      </c>
      <c r="I22" s="609" t="n">
        <v>0</v>
      </c>
      <c r="J22" s="584" t="n">
        <v>0</v>
      </c>
      <c r="K22" s="584" t="n">
        <f aca="false">ROUND((((K14/220)+((K14/220)*0.6))*$F$22),2)</f>
        <v>363.09</v>
      </c>
      <c r="L22" s="585" t="n">
        <f aca="false">ROUND((((L14/220)+((L14/220)*0.6))*$F$22),2)</f>
        <v>363.09</v>
      </c>
    </row>
    <row r="23" customFormat="false" ht="18" hidden="false" customHeight="true" outlineLevel="0" collapsed="false">
      <c r="A23" s="610" t="s">
        <v>407</v>
      </c>
      <c r="B23" s="610"/>
      <c r="C23" s="610"/>
      <c r="D23" s="610"/>
      <c r="E23" s="610"/>
      <c r="F23" s="610"/>
      <c r="G23" s="611" t="n">
        <f aca="false">SUM(G20:G22)</f>
        <v>0</v>
      </c>
      <c r="H23" s="611" t="n">
        <f aca="false">SUM(H20:H22)</f>
        <v>0</v>
      </c>
      <c r="I23" s="611" t="n">
        <f aca="false">SUM(I20:I22)</f>
        <v>0</v>
      </c>
      <c r="J23" s="611" t="n">
        <f aca="false">SUM(J20:J22)</f>
        <v>0</v>
      </c>
      <c r="K23" s="611" t="n">
        <f aca="false">SUM(K20:K22)</f>
        <v>6153.19</v>
      </c>
      <c r="L23" s="612" t="n">
        <f aca="false">SUM(L20:L22)</f>
        <v>7498.21858305455</v>
      </c>
    </row>
    <row r="24" customFormat="false" ht="18" hidden="false" customHeight="true" outlineLevel="0" collapsed="false">
      <c r="A24" s="613" t="s">
        <v>408</v>
      </c>
      <c r="B24" s="613"/>
      <c r="C24" s="613"/>
      <c r="D24" s="613"/>
      <c r="E24" s="613"/>
      <c r="F24" s="613"/>
      <c r="G24" s="613"/>
      <c r="H24" s="613"/>
      <c r="I24" s="613"/>
      <c r="J24" s="613"/>
      <c r="K24" s="613"/>
      <c r="L24" s="613"/>
    </row>
    <row r="25" customFormat="false" ht="18" hidden="false" customHeight="true" outlineLevel="0" collapsed="false">
      <c r="A25" s="614" t="s">
        <v>205</v>
      </c>
      <c r="B25" s="614"/>
      <c r="C25" s="496" t="s">
        <v>409</v>
      </c>
      <c r="D25" s="496"/>
      <c r="E25" s="615" t="s">
        <v>206</v>
      </c>
      <c r="F25" s="616" t="s">
        <v>410</v>
      </c>
      <c r="G25" s="616"/>
      <c r="H25" s="616"/>
      <c r="I25" s="616"/>
      <c r="J25" s="616"/>
      <c r="K25" s="616"/>
      <c r="L25" s="616"/>
    </row>
    <row r="26" customFormat="false" ht="18" hidden="false" customHeight="true" outlineLevel="0" collapsed="false">
      <c r="A26" s="617" t="s">
        <v>107</v>
      </c>
      <c r="B26" s="617"/>
      <c r="C26" s="617"/>
      <c r="D26" s="577"/>
      <c r="E26" s="618"/>
      <c r="F26" s="619"/>
      <c r="G26" s="579" t="n">
        <v>0</v>
      </c>
      <c r="H26" s="579" t="n">
        <v>0</v>
      </c>
      <c r="I26" s="579" t="n">
        <v>0</v>
      </c>
      <c r="J26" s="579" t="n">
        <v>0</v>
      </c>
      <c r="K26" s="579" t="n">
        <f aca="false">Dados!$F$9</f>
        <v>82.45</v>
      </c>
      <c r="L26" s="581" t="n">
        <f aca="false">Dados!$F$9</f>
        <v>82.45</v>
      </c>
    </row>
    <row r="27" customFormat="false" ht="18" hidden="false" customHeight="true" outlineLevel="0" collapsed="false">
      <c r="A27" s="274" t="s">
        <v>110</v>
      </c>
      <c r="B27" s="274"/>
      <c r="C27" s="274"/>
      <c r="D27" s="760"/>
      <c r="E27" s="761"/>
      <c r="F27" s="646"/>
      <c r="G27" s="593" t="n">
        <v>0</v>
      </c>
      <c r="H27" s="593" t="n">
        <v>0</v>
      </c>
      <c r="I27" s="593" t="n">
        <v>0</v>
      </c>
      <c r="J27" s="593" t="n">
        <v>0</v>
      </c>
      <c r="K27" s="593" t="n">
        <f aca="false">Dados!$F$10</f>
        <v>20.7</v>
      </c>
      <c r="L27" s="595" t="n">
        <f aca="false">Dados!$F$10</f>
        <v>20.7</v>
      </c>
    </row>
    <row r="28" customFormat="false" ht="24.75" hidden="false" customHeight="true" outlineLevel="0" collapsed="false">
      <c r="A28" s="620" t="s">
        <v>411</v>
      </c>
      <c r="B28" s="620"/>
      <c r="C28" s="620"/>
      <c r="D28" s="607"/>
      <c r="E28" s="593"/>
      <c r="F28" s="623"/>
      <c r="G28" s="593" t="n">
        <v>0</v>
      </c>
      <c r="H28" s="593" t="n">
        <v>0</v>
      </c>
      <c r="I28" s="593" t="n">
        <v>0</v>
      </c>
      <c r="J28" s="593" t="n">
        <v>0</v>
      </c>
      <c r="K28" s="593" t="n">
        <f aca="false">Dados!$F$11</f>
        <v>4</v>
      </c>
      <c r="L28" s="595" t="n">
        <f aca="false">Dados!$F$11</f>
        <v>4</v>
      </c>
    </row>
    <row r="29" customFormat="false" ht="18" hidden="false" customHeight="true" outlineLevel="0" collapsed="false">
      <c r="A29" s="620" t="s">
        <v>116</v>
      </c>
      <c r="B29" s="620"/>
      <c r="C29" s="620"/>
      <c r="D29" s="275"/>
      <c r="E29" s="532"/>
      <c r="F29" s="623"/>
      <c r="G29" s="593" t="n">
        <v>0</v>
      </c>
      <c r="H29" s="593" t="n">
        <v>0</v>
      </c>
      <c r="I29" s="593" t="n">
        <v>0</v>
      </c>
      <c r="J29" s="593" t="n">
        <v>0</v>
      </c>
      <c r="K29" s="593" t="n">
        <f aca="false">Dados!$F$12</f>
        <v>156.95</v>
      </c>
      <c r="L29" s="595" t="n">
        <f aca="false">Dados!$F$12</f>
        <v>156.95</v>
      </c>
    </row>
    <row r="30" customFormat="false" ht="18" hidden="false" customHeight="true" outlineLevel="0" collapsed="false">
      <c r="A30" s="620" t="s">
        <v>412</v>
      </c>
      <c r="B30" s="620"/>
      <c r="C30" s="620"/>
      <c r="D30" s="275"/>
      <c r="E30" s="532"/>
      <c r="F30" s="623"/>
      <c r="G30" s="593" t="n">
        <v>0</v>
      </c>
      <c r="H30" s="593" t="n">
        <v>0</v>
      </c>
      <c r="I30" s="593" t="n">
        <v>0</v>
      </c>
      <c r="J30" s="593" t="n">
        <v>0</v>
      </c>
      <c r="K30" s="593" t="n">
        <f aca="false">Dados!$F$13</f>
        <v>21.17</v>
      </c>
      <c r="L30" s="595" t="n">
        <f aca="false">Dados!$F$13</f>
        <v>21.17</v>
      </c>
    </row>
    <row r="31" customFormat="false" ht="18" hidden="false" customHeight="true" outlineLevel="0" collapsed="false">
      <c r="A31" s="274" t="s">
        <v>125</v>
      </c>
      <c r="B31" s="274"/>
      <c r="C31" s="274"/>
      <c r="D31" s="275"/>
      <c r="E31" s="593"/>
      <c r="F31" s="623"/>
      <c r="G31" s="593" t="n">
        <v>0</v>
      </c>
      <c r="H31" s="593" t="n">
        <v>0</v>
      </c>
      <c r="I31" s="593" t="n">
        <v>0</v>
      </c>
      <c r="J31" s="593" t="n">
        <v>0</v>
      </c>
      <c r="K31" s="593" t="n">
        <f aca="false">Dados!$F$14</f>
        <v>210.57</v>
      </c>
      <c r="L31" s="595" t="n">
        <f aca="false">Dados!$F$14</f>
        <v>210.57</v>
      </c>
    </row>
    <row r="32" customFormat="false" ht="18" hidden="false" customHeight="true" outlineLevel="0" collapsed="false">
      <c r="A32" s="624" t="s">
        <v>126</v>
      </c>
      <c r="B32" s="624"/>
      <c r="C32" s="625" t="n">
        <f aca="false">Dados!E15</f>
        <v>22</v>
      </c>
      <c r="D32" s="626" t="n">
        <f aca="false">Dados!D15</f>
        <v>15.21</v>
      </c>
      <c r="E32" s="627" t="n">
        <f aca="false">Dados!F15</f>
        <v>0</v>
      </c>
      <c r="F32" s="623" t="n">
        <f aca="false">Dados!G15</f>
        <v>28.16</v>
      </c>
      <c r="G32" s="593" t="n">
        <v>0</v>
      </c>
      <c r="H32" s="593" t="n">
        <v>0</v>
      </c>
      <c r="I32" s="593" t="n">
        <v>0</v>
      </c>
      <c r="J32" s="593" t="n">
        <v>0</v>
      </c>
      <c r="K32" s="593" t="n">
        <f aca="false">ROUND((($F$32*$D$32)-(($F$32*$D$32)*$E$32)),2)</f>
        <v>428.31</v>
      </c>
      <c r="L32" s="595" t="n">
        <f aca="false">ROUND((($F$32*$D$32)-(($F$32*$D$32)*$E$32)),2)</f>
        <v>428.31</v>
      </c>
    </row>
    <row r="33" customFormat="false" ht="18" hidden="false" customHeight="true" outlineLevel="0" collapsed="false">
      <c r="A33" s="629" t="s">
        <v>128</v>
      </c>
      <c r="B33" s="629"/>
      <c r="C33" s="630" t="n">
        <f aca="false">Dados!E16</f>
        <v>22</v>
      </c>
      <c r="D33" s="631" t="n">
        <f aca="false">Dados!D16</f>
        <v>15.21</v>
      </c>
      <c r="E33" s="632" t="n">
        <f aca="false">Dados!F16</f>
        <v>0.06</v>
      </c>
      <c r="F33" s="633" t="n">
        <f aca="false">Dados!E34</f>
        <v>4.5</v>
      </c>
      <c r="G33" s="593" t="n">
        <v>0</v>
      </c>
      <c r="H33" s="593" t="n">
        <v>0</v>
      </c>
      <c r="I33" s="593" t="n">
        <v>0</v>
      </c>
      <c r="J33" s="593" t="n">
        <v>0</v>
      </c>
      <c r="K33" s="593" t="n">
        <f aca="false">ROUND((IF(((($F$33*2)*$D$33)-($E$33*K12))&gt;0,((($F$33*2)*$D$33)-($E$33*K12)),0)),2)</f>
        <v>0</v>
      </c>
      <c r="L33" s="595" t="n">
        <f aca="false">ROUND((IF(((($F$33*2)*$D$33)-($E$33*L12))&gt;0,((($F$33*2)*$D$33)-($E$33*L12)),0)),2)</f>
        <v>0</v>
      </c>
    </row>
    <row r="34" customFormat="false" ht="18" hidden="false" customHeight="true" outlineLevel="0" collapsed="false">
      <c r="A34" s="629" t="str">
        <f aca="false">Dados!H17</f>
        <v>Outros (inserir somente com a justificativa legal)</v>
      </c>
      <c r="B34" s="629"/>
      <c r="C34" s="629"/>
      <c r="D34" s="629"/>
      <c r="E34" s="764"/>
      <c r="F34" s="765"/>
      <c r="G34" s="634" t="n">
        <f aca="false">Dados!M17</f>
        <v>0</v>
      </c>
      <c r="H34" s="276" t="n">
        <f aca="false">Dados!M17</f>
        <v>0</v>
      </c>
      <c r="I34" s="276" t="n">
        <f aca="false">Dados!M17</f>
        <v>0</v>
      </c>
      <c r="J34" s="276" t="n">
        <f aca="false">Dados!M17</f>
        <v>0</v>
      </c>
      <c r="K34" s="276" t="n">
        <f aca="false">Dados!M17</f>
        <v>0</v>
      </c>
      <c r="L34" s="587" t="n">
        <f aca="false">Dados!M17</f>
        <v>0</v>
      </c>
    </row>
    <row r="35" customFormat="false" ht="18" hidden="false" customHeight="true" outlineLevel="0" collapsed="false">
      <c r="A35" s="629" t="str">
        <f aca="false">Dados!H18</f>
        <v>Outros (inserir somente com a justificativa legal)</v>
      </c>
      <c r="B35" s="629"/>
      <c r="C35" s="629"/>
      <c r="D35" s="629"/>
      <c r="E35" s="764"/>
      <c r="F35" s="765"/>
      <c r="G35" s="634" t="n">
        <f aca="false">Dados!M18</f>
        <v>0</v>
      </c>
      <c r="H35" s="276" t="n">
        <f aca="false">Dados!M18</f>
        <v>0</v>
      </c>
      <c r="I35" s="276" t="n">
        <f aca="false">Dados!M18</f>
        <v>0</v>
      </c>
      <c r="J35" s="276" t="n">
        <f aca="false">Dados!M18</f>
        <v>0</v>
      </c>
      <c r="K35" s="276" t="n">
        <f aca="false">Dados!M18</f>
        <v>0</v>
      </c>
      <c r="L35" s="587" t="n">
        <f aca="false">Dados!M18</f>
        <v>0</v>
      </c>
    </row>
    <row r="36" customFormat="false" ht="18" hidden="false" customHeight="true" outlineLevel="0" collapsed="false">
      <c r="A36" s="629" t="str">
        <f aca="false">Dados!H19</f>
        <v>Outros (inserir somente com a justificativa legal)</v>
      </c>
      <c r="B36" s="629"/>
      <c r="C36" s="629"/>
      <c r="D36" s="629"/>
      <c r="E36" s="764"/>
      <c r="F36" s="765"/>
      <c r="G36" s="634" t="n">
        <f aca="false">Dados!M19</f>
        <v>0</v>
      </c>
      <c r="H36" s="276" t="n">
        <f aca="false">Dados!M19</f>
        <v>0</v>
      </c>
      <c r="I36" s="276" t="n">
        <f aca="false">Dados!M19</f>
        <v>0</v>
      </c>
      <c r="J36" s="276" t="n">
        <f aca="false">Dados!M19</f>
        <v>0</v>
      </c>
      <c r="K36" s="276" t="n">
        <f aca="false">Dados!M19</f>
        <v>0</v>
      </c>
      <c r="L36" s="587" t="n">
        <f aca="false">Dados!M19</f>
        <v>0</v>
      </c>
    </row>
    <row r="37" customFormat="false" ht="18" hidden="false" customHeight="true" outlineLevel="0" collapsed="false">
      <c r="A37" s="635" t="s">
        <v>413</v>
      </c>
      <c r="B37" s="635"/>
      <c r="C37" s="635"/>
      <c r="D37" s="635"/>
      <c r="E37" s="635"/>
      <c r="F37" s="635"/>
      <c r="G37" s="603" t="n">
        <f aca="false">SUM(G26:G36)</f>
        <v>0</v>
      </c>
      <c r="H37" s="603" t="n">
        <f aca="false">SUM(H26:H36)</f>
        <v>0</v>
      </c>
      <c r="I37" s="603" t="n">
        <f aca="false">SUM(I26:I36)</f>
        <v>0</v>
      </c>
      <c r="J37" s="603" t="n">
        <f aca="false">SUM(J26:J36)</f>
        <v>0</v>
      </c>
      <c r="K37" s="603" t="n">
        <f aca="false">SUM(K26:K36)</f>
        <v>924.15</v>
      </c>
      <c r="L37" s="604" t="n">
        <f aca="false">SUM(L26:L36)</f>
        <v>924.15</v>
      </c>
    </row>
    <row r="38" customFormat="false" ht="18" hidden="false" customHeight="true" outlineLevel="0" collapsed="false">
      <c r="A38" s="636" t="s">
        <v>414</v>
      </c>
      <c r="B38" s="636"/>
      <c r="C38" s="636"/>
      <c r="D38" s="636"/>
      <c r="E38" s="636"/>
      <c r="F38" s="636"/>
      <c r="G38" s="637" t="n">
        <f aca="false">G23+G37</f>
        <v>0</v>
      </c>
      <c r="H38" s="611" t="n">
        <f aca="false">H23+H37</f>
        <v>0</v>
      </c>
      <c r="I38" s="611" t="n">
        <f aca="false">I23+I37</f>
        <v>0</v>
      </c>
      <c r="J38" s="611" t="n">
        <f aca="false">J23+J37</f>
        <v>0</v>
      </c>
      <c r="K38" s="611" t="n">
        <f aca="false">K23+K37</f>
        <v>7077.34</v>
      </c>
      <c r="L38" s="612" t="n">
        <f aca="false">L23+L37</f>
        <v>8422.36858305455</v>
      </c>
    </row>
    <row r="39" customFormat="false" ht="18" hidden="false" customHeight="true" outlineLevel="0" collapsed="false">
      <c r="A39" s="613" t="s">
        <v>415</v>
      </c>
      <c r="B39" s="613"/>
      <c r="C39" s="613"/>
      <c r="D39" s="613"/>
      <c r="E39" s="613"/>
      <c r="F39" s="613"/>
      <c r="G39" s="613"/>
      <c r="H39" s="613"/>
      <c r="I39" s="613"/>
      <c r="J39" s="613"/>
      <c r="K39" s="613"/>
      <c r="L39" s="613"/>
    </row>
    <row r="40" customFormat="false" ht="18" hidden="false" customHeight="true" outlineLevel="0" collapsed="false">
      <c r="A40" s="638" t="s">
        <v>205</v>
      </c>
      <c r="B40" s="638"/>
      <c r="C40" s="638"/>
      <c r="D40" s="638"/>
      <c r="E40" s="496" t="s">
        <v>206</v>
      </c>
      <c r="F40" s="496"/>
      <c r="G40" s="639"/>
      <c r="H40" s="639"/>
      <c r="I40" s="639"/>
      <c r="J40" s="639"/>
      <c r="K40" s="639"/>
      <c r="L40" s="639"/>
    </row>
    <row r="41" customFormat="false" ht="18" hidden="false" customHeight="true" outlineLevel="0" collapsed="false">
      <c r="A41" s="640" t="s">
        <v>416</v>
      </c>
      <c r="B41" s="641"/>
      <c r="C41" s="641"/>
      <c r="D41" s="641"/>
      <c r="E41" s="642" t="n">
        <f aca="false">Dados!K8</f>
        <v>0.03</v>
      </c>
      <c r="F41" s="643"/>
      <c r="G41" s="644" t="n">
        <f aca="false">ROUND((G38*$E$41),2)</f>
        <v>0</v>
      </c>
      <c r="H41" s="579" t="n">
        <f aca="false">ROUND((H38*$E$41),2)</f>
        <v>0</v>
      </c>
      <c r="I41" s="579" t="n">
        <f aca="false">ROUND((I38*$E$41),2)</f>
        <v>0</v>
      </c>
      <c r="J41" s="579" t="n">
        <f aca="false">ROUND((J38*$E$41),2)</f>
        <v>0</v>
      </c>
      <c r="K41" s="579" t="n">
        <f aca="false">ROUND((K38*$E$41),2)</f>
        <v>212.32</v>
      </c>
      <c r="L41" s="581" t="n">
        <f aca="false">ROUND((L38*$E$41),2)</f>
        <v>252.67</v>
      </c>
    </row>
    <row r="42" customFormat="false" ht="18" hidden="false" customHeight="true" outlineLevel="0" collapsed="false">
      <c r="A42" s="645" t="s">
        <v>417</v>
      </c>
      <c r="B42" s="645"/>
      <c r="C42" s="645"/>
      <c r="D42" s="645"/>
      <c r="E42" s="646"/>
      <c r="F42" s="647"/>
      <c r="G42" s="593" t="n">
        <f aca="false">G38+G41</f>
        <v>0</v>
      </c>
      <c r="H42" s="593" t="n">
        <f aca="false">H38+H41</f>
        <v>0</v>
      </c>
      <c r="I42" s="593" t="n">
        <f aca="false">I38+I41</f>
        <v>0</v>
      </c>
      <c r="J42" s="593" t="n">
        <f aca="false">J38+J41</f>
        <v>0</v>
      </c>
      <c r="K42" s="593" t="n">
        <f aca="false">K38+K41</f>
        <v>7289.66</v>
      </c>
      <c r="L42" s="595" t="n">
        <f aca="false">L38+L41</f>
        <v>8675.03858305455</v>
      </c>
    </row>
    <row r="43" customFormat="false" ht="18" hidden="false" customHeight="true" outlineLevel="0" collapsed="false">
      <c r="A43" s="274" t="s">
        <v>108</v>
      </c>
      <c r="B43" s="274"/>
      <c r="C43" s="274"/>
      <c r="D43" s="274"/>
      <c r="E43" s="646" t="n">
        <f aca="false">Dados!K9</f>
        <v>0.0679</v>
      </c>
      <c r="F43" s="647"/>
      <c r="G43" s="593" t="n">
        <f aca="false">ROUND((G42*$E$43),2)</f>
        <v>0</v>
      </c>
      <c r="H43" s="593" t="n">
        <f aca="false">ROUND((H42*$E$43),2)</f>
        <v>0</v>
      </c>
      <c r="I43" s="593" t="n">
        <f aca="false">ROUND((I42*$E$43),2)</f>
        <v>0</v>
      </c>
      <c r="J43" s="593" t="n">
        <f aca="false">ROUND((J42*$E$43),2)</f>
        <v>0</v>
      </c>
      <c r="K43" s="593" t="n">
        <f aca="false">ROUND((K42*$E$43),2)</f>
        <v>494.97</v>
      </c>
      <c r="L43" s="595" t="n">
        <f aca="false">ROUND((L42*$E$43),2)</f>
        <v>589.04</v>
      </c>
    </row>
    <row r="44" customFormat="false" ht="24" hidden="false" customHeight="true" outlineLevel="0" collapsed="false">
      <c r="A44" s="648" t="s">
        <v>418</v>
      </c>
      <c r="B44" s="648"/>
      <c r="C44" s="648"/>
      <c r="D44" s="648"/>
      <c r="E44" s="649" t="n">
        <f aca="false">SUM(E41:E43)</f>
        <v>0.0979</v>
      </c>
      <c r="F44" s="650"/>
      <c r="G44" s="603" t="n">
        <f aca="false">G41+G43</f>
        <v>0</v>
      </c>
      <c r="H44" s="603" t="n">
        <f aca="false">H41+H43</f>
        <v>0</v>
      </c>
      <c r="I44" s="603" t="n">
        <f aca="false">I41+I43</f>
        <v>0</v>
      </c>
      <c r="J44" s="603" t="n">
        <f aca="false">J41+J43</f>
        <v>0</v>
      </c>
      <c r="K44" s="603" t="n">
        <f aca="false">K41+K43</f>
        <v>707.29</v>
      </c>
      <c r="L44" s="604" t="n">
        <f aca="false">L41+L43</f>
        <v>841.71</v>
      </c>
    </row>
    <row r="45" customFormat="false" ht="25.5" hidden="false" customHeight="true" outlineLevel="0" collapsed="false">
      <c r="A45" s="651" t="s">
        <v>419</v>
      </c>
      <c r="B45" s="651"/>
      <c r="C45" s="651"/>
      <c r="D45" s="651"/>
      <c r="E45" s="651"/>
      <c r="F45" s="651"/>
      <c r="G45" s="611" t="n">
        <f aca="false">G23+G37+G44</f>
        <v>0</v>
      </c>
      <c r="H45" s="611" t="n">
        <f aca="false">H23+H37+H44</f>
        <v>0</v>
      </c>
      <c r="I45" s="611" t="n">
        <f aca="false">I23+I37+I44</f>
        <v>0</v>
      </c>
      <c r="J45" s="611" t="n">
        <f aca="false">J23+J37+J44</f>
        <v>0</v>
      </c>
      <c r="K45" s="611" t="n">
        <f aca="false">K23+K37+K44</f>
        <v>7784.63</v>
      </c>
      <c r="L45" s="612" t="n">
        <f aca="false">L23+L37+L44</f>
        <v>9264.07858305455</v>
      </c>
    </row>
    <row r="46" customFormat="false" ht="18" hidden="false" customHeight="true" outlineLevel="0" collapsed="false">
      <c r="A46" s="652" t="s">
        <v>420</v>
      </c>
      <c r="B46" s="652"/>
      <c r="C46" s="652"/>
      <c r="D46" s="652"/>
      <c r="E46" s="652"/>
      <c r="F46" s="652"/>
      <c r="G46" s="652"/>
      <c r="H46" s="652"/>
      <c r="I46" s="652"/>
      <c r="J46" s="652"/>
      <c r="K46" s="652"/>
      <c r="L46" s="652"/>
    </row>
    <row r="47" customFormat="false" ht="18" hidden="false" customHeight="true" outlineLevel="0" collapsed="false">
      <c r="A47" s="653" t="s">
        <v>205</v>
      </c>
      <c r="B47" s="653"/>
      <c r="C47" s="653"/>
      <c r="D47" s="653"/>
      <c r="E47" s="438" t="s">
        <v>206</v>
      </c>
      <c r="F47" s="438"/>
      <c r="G47" s="654"/>
      <c r="H47" s="654"/>
      <c r="I47" s="654"/>
      <c r="J47" s="654"/>
      <c r="K47" s="654"/>
      <c r="L47" s="654"/>
    </row>
    <row r="48" customFormat="false" ht="18" hidden="false" customHeight="true" outlineLevel="0" collapsed="false">
      <c r="A48" s="617" t="s">
        <v>111</v>
      </c>
      <c r="B48" s="617"/>
      <c r="C48" s="617"/>
      <c r="D48" s="617"/>
      <c r="E48" s="646" t="n">
        <f aca="false">Dados!K10</f>
        <v>0.076</v>
      </c>
      <c r="F48" s="647"/>
      <c r="G48" s="644" t="n">
        <f aca="false">ROUND((G52*$E$48),2)</f>
        <v>0</v>
      </c>
      <c r="H48" s="579" t="n">
        <f aca="false">ROUND((H52*$E$48),2)</f>
        <v>0</v>
      </c>
      <c r="I48" s="579" t="n">
        <f aca="false">ROUND((I52*$E$48),2)</f>
        <v>0</v>
      </c>
      <c r="J48" s="579" t="n">
        <f aca="false">ROUND((J52*$E$48),2)</f>
        <v>0</v>
      </c>
      <c r="K48" s="579" t="n">
        <f aca="false">ROUND((K52*$E$48),2)</f>
        <v>674.22</v>
      </c>
      <c r="L48" s="581" t="n">
        <f aca="false">ROUND((L52*$E$48),2)</f>
        <v>802.36</v>
      </c>
    </row>
    <row r="49" customFormat="false" ht="18" hidden="false" customHeight="true" outlineLevel="0" collapsed="false">
      <c r="A49" s="274" t="s">
        <v>421</v>
      </c>
      <c r="B49" s="274"/>
      <c r="C49" s="274"/>
      <c r="D49" s="274"/>
      <c r="E49" s="646" t="n">
        <f aca="false">Dados!K11</f>
        <v>0.0165</v>
      </c>
      <c r="F49" s="647"/>
      <c r="G49" s="593" t="n">
        <f aca="false">ROUND((G52*$E$49),2)</f>
        <v>0</v>
      </c>
      <c r="H49" s="593" t="n">
        <f aca="false">ROUND((H52*$E$49),2)</f>
        <v>0</v>
      </c>
      <c r="I49" s="593" t="n">
        <f aca="false">ROUND((I52*$E$49),2)</f>
        <v>0</v>
      </c>
      <c r="J49" s="593" t="n">
        <f aca="false">ROUND((J52*$E$49),2)</f>
        <v>0</v>
      </c>
      <c r="K49" s="593" t="n">
        <f aca="false">ROUND((K52*$E$49),2)</f>
        <v>146.38</v>
      </c>
      <c r="L49" s="595" t="n">
        <f aca="false">ROUND((L52*$E$49),2)</f>
        <v>174.2</v>
      </c>
    </row>
    <row r="50" customFormat="false" ht="18" hidden="false" customHeight="true" outlineLevel="0" collapsed="false">
      <c r="A50" s="274" t="s">
        <v>134</v>
      </c>
      <c r="B50" s="274"/>
      <c r="C50" s="274"/>
      <c r="D50" s="274"/>
      <c r="E50" s="646" t="n">
        <f aca="false">Dados!D34</f>
        <v>0.03</v>
      </c>
      <c r="F50" s="647"/>
      <c r="G50" s="593" t="n">
        <f aca="false">ROUND((G52*$E$50),2)</f>
        <v>0</v>
      </c>
      <c r="H50" s="593" t="n">
        <f aca="false">ROUND((H52*$E$50),2)</f>
        <v>0</v>
      </c>
      <c r="I50" s="593" t="n">
        <f aca="false">ROUND((I52*$E$50),2)</f>
        <v>0</v>
      </c>
      <c r="J50" s="593" t="n">
        <f aca="false">ROUND((J52*$E$50),2)</f>
        <v>0</v>
      </c>
      <c r="K50" s="593" t="n">
        <f aca="false">ROUND((K52*$E$50),2)</f>
        <v>266.14</v>
      </c>
      <c r="L50" s="595" t="n">
        <f aca="false">ROUND((L52*$E$50),2)</f>
        <v>316.72</v>
      </c>
    </row>
    <row r="51" customFormat="false" ht="18.75" hidden="false" customHeight="true" outlineLevel="0" collapsed="false">
      <c r="A51" s="655" t="s">
        <v>422</v>
      </c>
      <c r="B51" s="655"/>
      <c r="C51" s="655"/>
      <c r="D51" s="655"/>
      <c r="E51" s="656" t="n">
        <f aca="false">SUM(E48:E50)</f>
        <v>0.1225</v>
      </c>
      <c r="F51" s="657"/>
      <c r="G51" s="634" t="n">
        <f aca="false">SUM(G48:G50)</f>
        <v>0</v>
      </c>
      <c r="H51" s="634" t="n">
        <f aca="false">SUM(H48:H50)</f>
        <v>0</v>
      </c>
      <c r="I51" s="634" t="n">
        <f aca="false">SUM(I48:I50)</f>
        <v>0</v>
      </c>
      <c r="J51" s="634" t="n">
        <f aca="false">SUM(J48:J50)</f>
        <v>0</v>
      </c>
      <c r="K51" s="634" t="n">
        <f aca="false">SUM(K48:K50)</f>
        <v>1086.74</v>
      </c>
      <c r="L51" s="658" t="n">
        <f aca="false">SUM(L48:L50)</f>
        <v>1293.28</v>
      </c>
    </row>
    <row r="52" customFormat="false" ht="22.5" hidden="false" customHeight="true" outlineLevel="0" collapsed="false">
      <c r="A52" s="659" t="str">
        <f aca="false">A53</f>
        <v>VALOR MENSAL DA CATEGORIA</v>
      </c>
      <c r="B52" s="659"/>
      <c r="C52" s="659"/>
      <c r="D52" s="659"/>
      <c r="E52" s="659"/>
      <c r="F52" s="659"/>
      <c r="G52" s="660" t="n">
        <f aca="false">ROUND(G45/(1-$E$51),2)</f>
        <v>0</v>
      </c>
      <c r="H52" s="660" t="n">
        <f aca="false">ROUND(H45/(1-$E$51),2)</f>
        <v>0</v>
      </c>
      <c r="I52" s="660" t="n">
        <f aca="false">ROUND(I45/(1-$E$51),2)</f>
        <v>0</v>
      </c>
      <c r="J52" s="660" t="n">
        <f aca="false">ROUND(J45/(1-$E$51),2)</f>
        <v>0</v>
      </c>
      <c r="K52" s="660" t="n">
        <f aca="false">ROUND(K45/(1-$E$51),2)</f>
        <v>8871.37</v>
      </c>
      <c r="L52" s="661" t="n">
        <f aca="false">ROUND(L45/(1-$E$51),2)</f>
        <v>10557.35</v>
      </c>
    </row>
    <row r="53" customFormat="false" ht="34.5" hidden="false" customHeight="true" outlineLevel="0" collapsed="false">
      <c r="A53" s="662" t="s">
        <v>377</v>
      </c>
      <c r="B53" s="662"/>
      <c r="C53" s="662"/>
      <c r="D53" s="662"/>
      <c r="E53" s="662"/>
      <c r="F53" s="662"/>
      <c r="G53" s="663" t="n">
        <f aca="false">G52</f>
        <v>0</v>
      </c>
      <c r="H53" s="663" t="n">
        <f aca="false">H52</f>
        <v>0</v>
      </c>
      <c r="I53" s="663" t="n">
        <f aca="false">I52</f>
        <v>0</v>
      </c>
      <c r="J53" s="663" t="n">
        <f aca="false">J52</f>
        <v>0</v>
      </c>
      <c r="K53" s="663" t="n">
        <f aca="false">K52</f>
        <v>8871.37</v>
      </c>
      <c r="L53" s="664" t="n">
        <f aca="false">L52</f>
        <v>10557.35</v>
      </c>
    </row>
    <row r="54" customFormat="false" ht="39.75" hidden="false" customHeight="true" outlineLevel="0" collapsed="false">
      <c r="A54" s="662" t="s">
        <v>423</v>
      </c>
      <c r="B54" s="662"/>
      <c r="C54" s="662"/>
      <c r="D54" s="662"/>
      <c r="E54" s="662"/>
      <c r="F54" s="662"/>
      <c r="G54" s="663" t="n">
        <f aca="false">G53*1</f>
        <v>0</v>
      </c>
      <c r="H54" s="663" t="n">
        <f aca="false">H53*1</f>
        <v>0</v>
      </c>
      <c r="I54" s="663" t="n">
        <f aca="false">I53*2</f>
        <v>0</v>
      </c>
      <c r="J54" s="663" t="n">
        <f aca="false">J53*2</f>
        <v>0</v>
      </c>
      <c r="K54" s="663" t="n">
        <f aca="false">K53*2</f>
        <v>17742.74</v>
      </c>
      <c r="L54" s="664" t="n">
        <f aca="false">L53*2</f>
        <v>21114.7</v>
      </c>
    </row>
    <row r="55" customFormat="false" ht="76.5" hidden="false" customHeight="true" outlineLevel="0" collapsed="false">
      <c r="A55" s="665"/>
      <c r="B55" s="665"/>
      <c r="C55" s="665"/>
      <c r="D55" s="665"/>
      <c r="E55" s="665"/>
      <c r="F55" s="665"/>
      <c r="G55" s="666"/>
      <c r="H55" s="666"/>
      <c r="I55" s="666"/>
      <c r="J55" s="666"/>
      <c r="K55" s="666"/>
      <c r="L55" s="666"/>
    </row>
    <row r="56" customFormat="false" ht="41.25" hidden="false" customHeight="true" outlineLevel="0" collapsed="false">
      <c r="A56" s="667" t="s">
        <v>424</v>
      </c>
      <c r="B56" s="667"/>
      <c r="C56" s="667"/>
      <c r="D56" s="667"/>
      <c r="E56" s="667"/>
      <c r="F56" s="667"/>
      <c r="G56" s="667"/>
      <c r="H56" s="667"/>
      <c r="I56" s="667"/>
      <c r="J56" s="667"/>
      <c r="K56" s="667"/>
      <c r="L56" s="667"/>
    </row>
    <row r="57" customFormat="false" ht="20.25" hidden="false" customHeight="true" outlineLevel="0" collapsed="false">
      <c r="A57" s="775" t="str">
        <f aca="false">BH!$A$57</f>
        <v>ANEXO X</v>
      </c>
      <c r="B57" s="775"/>
      <c r="C57" s="775"/>
      <c r="D57" s="775"/>
      <c r="E57" s="775"/>
      <c r="F57" s="775"/>
      <c r="G57" s="775"/>
      <c r="H57" s="775"/>
      <c r="I57" s="775"/>
      <c r="J57" s="775"/>
      <c r="K57" s="775"/>
      <c r="L57" s="775"/>
    </row>
    <row r="58" customFormat="false" ht="13.5" hidden="false" customHeight="true" outlineLevel="0" collapsed="false">
      <c r="A58" s="668"/>
      <c r="B58" s="669"/>
      <c r="C58" s="669"/>
      <c r="D58" s="669"/>
      <c r="E58" s="669"/>
      <c r="F58" s="669"/>
      <c r="G58" s="669"/>
      <c r="I58" s="669"/>
      <c r="J58" s="670" t="s">
        <v>102</v>
      </c>
      <c r="K58" s="669"/>
      <c r="L58" s="671"/>
    </row>
    <row r="59" customFormat="false" ht="69" hidden="false" customHeight="true" outlineLevel="0" collapsed="false">
      <c r="A59" s="672" t="s">
        <v>425</v>
      </c>
      <c r="B59" s="672"/>
      <c r="C59" s="672"/>
      <c r="D59" s="672"/>
      <c r="E59" s="672"/>
      <c r="F59" s="672"/>
      <c r="G59" s="673" t="str">
        <f aca="false">G10</f>
        <v>DIURNO 220H/M</v>
      </c>
      <c r="H59" s="673" t="str">
        <f aca="false">H10</f>
        <v>DIURNO 220H/M LÍDER</v>
      </c>
      <c r="I59" s="673" t="str">
        <f aca="false">I10</f>
        <v>DIURNO 12HX36H (COM INTERVALO)</v>
      </c>
      <c r="J59" s="673" t="str">
        <f aca="false">J10</f>
        <v>DIURNO 12HX36H INDENIZADO FINAIS SEMANA E FERIADOS)</v>
      </c>
      <c r="K59" s="673" t="str">
        <f aca="false">K10</f>
        <v>DIURNO 12HX36H (INDENIZADO)</v>
      </c>
      <c r="L59" s="674" t="str">
        <f aca="false">L10</f>
        <v>NOTURNO 12HX36H (INDENIZADO)</v>
      </c>
    </row>
    <row r="60" customFormat="false" ht="27.75" hidden="false" customHeight="true" outlineLevel="0" collapsed="false">
      <c r="A60" s="675" t="s">
        <v>426</v>
      </c>
      <c r="B60" s="676" t="s">
        <v>241</v>
      </c>
      <c r="C60" s="676"/>
      <c r="D60" s="676"/>
      <c r="E60" s="676"/>
      <c r="F60" s="677" t="s">
        <v>427</v>
      </c>
      <c r="G60" s="678" t="s">
        <v>102</v>
      </c>
      <c r="H60" s="678"/>
      <c r="I60" s="678"/>
      <c r="J60" s="678"/>
      <c r="K60" s="678"/>
      <c r="L60" s="678"/>
    </row>
    <row r="61" customFormat="false" ht="18" hidden="false" customHeight="true" outlineLevel="0" collapsed="false">
      <c r="A61" s="679" t="n">
        <v>1</v>
      </c>
      <c r="B61" s="680" t="s">
        <v>428</v>
      </c>
      <c r="C61" s="680"/>
      <c r="D61" s="680"/>
      <c r="E61" s="680"/>
      <c r="F61" s="680"/>
      <c r="G61" s="681" t="n">
        <f aca="false">G20</f>
        <v>0</v>
      </c>
      <c r="H61" s="681" t="n">
        <f aca="false">H20</f>
        <v>0</v>
      </c>
      <c r="I61" s="681" t="n">
        <f aca="false">I20</f>
        <v>0</v>
      </c>
      <c r="J61" s="681" t="n">
        <f aca="false">J20</f>
        <v>0</v>
      </c>
      <c r="K61" s="681" t="n">
        <f aca="false">K20</f>
        <v>3282.37</v>
      </c>
      <c r="L61" s="682" t="n">
        <f aca="false">L20</f>
        <v>4044.85858305455</v>
      </c>
    </row>
    <row r="62" customFormat="false" ht="18" hidden="false" customHeight="true" outlineLevel="0" collapsed="false">
      <c r="A62" s="683" t="s">
        <v>310</v>
      </c>
      <c r="B62" s="709" t="s">
        <v>242</v>
      </c>
      <c r="C62" s="709"/>
      <c r="D62" s="709"/>
      <c r="E62" s="709"/>
      <c r="F62" s="685" t="n">
        <f aca="false">Encargos!C40</f>
        <v>0.0909</v>
      </c>
      <c r="G62" s="276" t="n">
        <f aca="false">ROUND($F$62*G61,2)</f>
        <v>0</v>
      </c>
      <c r="H62" s="276" t="n">
        <f aca="false">ROUND($F$62*H61,2)</f>
        <v>0</v>
      </c>
      <c r="I62" s="276" t="n">
        <f aca="false">ROUND($F$62*I61,2)</f>
        <v>0</v>
      </c>
      <c r="J62" s="276" t="n">
        <f aca="false">ROUND($F$62*J61,2)</f>
        <v>0</v>
      </c>
      <c r="K62" s="276" t="n">
        <f aca="false">ROUND($F$62*K61,2)</f>
        <v>298.37</v>
      </c>
      <c r="L62" s="587" t="n">
        <f aca="false">ROUND($F$62*L61,2)</f>
        <v>367.68</v>
      </c>
    </row>
    <row r="63" customFormat="false" ht="28.5" hidden="false" customHeight="true" outlineLevel="0" collapsed="false">
      <c r="A63" s="683" t="s">
        <v>365</v>
      </c>
      <c r="B63" s="686" t="s">
        <v>247</v>
      </c>
      <c r="C63" s="686"/>
      <c r="D63" s="686"/>
      <c r="E63" s="686"/>
      <c r="F63" s="687" t="n">
        <f aca="false">F62*Encargos!C19</f>
        <v>0.0361782</v>
      </c>
      <c r="G63" s="276" t="n">
        <f aca="false">ROUND($F$63*G61,2)</f>
        <v>0</v>
      </c>
      <c r="H63" s="276" t="n">
        <f aca="false">ROUND($F$63*H61,2)</f>
        <v>0</v>
      </c>
      <c r="I63" s="276" t="n">
        <f aca="false">ROUND($F$63*I61,2)</f>
        <v>0</v>
      </c>
      <c r="J63" s="276" t="n">
        <f aca="false">ROUND($F$63*J61,2)</f>
        <v>0</v>
      </c>
      <c r="K63" s="276" t="n">
        <f aca="false">ROUND($F$63*K61,2)</f>
        <v>118.75</v>
      </c>
      <c r="L63" s="587" t="n">
        <f aca="false">ROUND($F$63*L61,2)</f>
        <v>146.34</v>
      </c>
    </row>
    <row r="64" customFormat="false" ht="24" hidden="false" customHeight="true" outlineLevel="0" collapsed="false">
      <c r="A64" s="688" t="s">
        <v>429</v>
      </c>
      <c r="B64" s="688"/>
      <c r="C64" s="688"/>
      <c r="D64" s="688"/>
      <c r="E64" s="688"/>
      <c r="F64" s="689" t="n">
        <f aca="false">SUM(F62:F63)</f>
        <v>0.1270782</v>
      </c>
      <c r="G64" s="690" t="n">
        <f aca="false">SUM(G62:G63)</f>
        <v>0</v>
      </c>
      <c r="H64" s="690" t="n">
        <f aca="false">SUM(H62:H63)</f>
        <v>0</v>
      </c>
      <c r="I64" s="690" t="n">
        <f aca="false">SUM(I62:I63)</f>
        <v>0</v>
      </c>
      <c r="J64" s="690" t="n">
        <f aca="false">SUM(J62:J63)</f>
        <v>0</v>
      </c>
      <c r="K64" s="690" t="n">
        <f aca="false">SUM(K62:K63)</f>
        <v>417.12</v>
      </c>
      <c r="L64" s="691" t="n">
        <f aca="false">SUM(L62:L63)</f>
        <v>514.02</v>
      </c>
    </row>
    <row r="65" customFormat="false" ht="18" hidden="false" customHeight="true" outlineLevel="0" collapsed="false">
      <c r="A65" s="692" t="s">
        <v>430</v>
      </c>
      <c r="B65" s="692"/>
      <c r="C65" s="692"/>
      <c r="D65" s="692"/>
      <c r="E65" s="692"/>
      <c r="F65" s="692"/>
      <c r="G65" s="693" t="n">
        <f aca="false">G64*12</f>
        <v>0</v>
      </c>
      <c r="H65" s="693" t="n">
        <f aca="false">H64*12</f>
        <v>0</v>
      </c>
      <c r="I65" s="693" t="n">
        <f aca="false">I64*12</f>
        <v>0</v>
      </c>
      <c r="J65" s="693" t="n">
        <f aca="false">J64*12</f>
        <v>0</v>
      </c>
      <c r="K65" s="693" t="n">
        <f aca="false">K64*12</f>
        <v>5005.44</v>
      </c>
      <c r="L65" s="694" t="n">
        <f aca="false">L64*12</f>
        <v>6168.24</v>
      </c>
    </row>
    <row r="66" customFormat="false" ht="18" hidden="false" customHeight="true" outlineLevel="0" collapsed="false">
      <c r="A66" s="695" t="n">
        <v>2</v>
      </c>
      <c r="B66" s="696" t="s">
        <v>431</v>
      </c>
      <c r="C66" s="696"/>
      <c r="D66" s="696"/>
      <c r="E66" s="696"/>
      <c r="F66" s="696"/>
      <c r="G66" s="697" t="s">
        <v>102</v>
      </c>
      <c r="H66" s="697"/>
      <c r="I66" s="697"/>
      <c r="J66" s="697"/>
      <c r="K66" s="697"/>
      <c r="L66" s="697"/>
    </row>
    <row r="67" customFormat="false" ht="18" hidden="false" customHeight="true" outlineLevel="0" collapsed="false">
      <c r="A67" s="683" t="s">
        <v>310</v>
      </c>
      <c r="B67" s="698" t="s">
        <v>126</v>
      </c>
      <c r="C67" s="698"/>
      <c r="D67" s="698"/>
      <c r="E67" s="698"/>
      <c r="F67" s="698"/>
      <c r="G67" s="593" t="n">
        <f aca="false">G32</f>
        <v>0</v>
      </c>
      <c r="H67" s="593" t="n">
        <f aca="false">H32</f>
        <v>0</v>
      </c>
      <c r="I67" s="593" t="n">
        <f aca="false">I32</f>
        <v>0</v>
      </c>
      <c r="J67" s="593" t="n">
        <f aca="false">J32</f>
        <v>0</v>
      </c>
      <c r="K67" s="593" t="n">
        <f aca="false">K32</f>
        <v>428.31</v>
      </c>
      <c r="L67" s="595" t="n">
        <f aca="false">L32</f>
        <v>428.31</v>
      </c>
    </row>
    <row r="68" customFormat="false" ht="18" hidden="false" customHeight="true" outlineLevel="0" collapsed="false">
      <c r="A68" s="683" t="s">
        <v>299</v>
      </c>
      <c r="B68" s="698" t="s">
        <v>128</v>
      </c>
      <c r="C68" s="698"/>
      <c r="D68" s="698"/>
      <c r="E68" s="698"/>
      <c r="F68" s="698"/>
      <c r="G68" s="593" t="n">
        <f aca="false">G33</f>
        <v>0</v>
      </c>
      <c r="H68" s="593" t="n">
        <f aca="false">H33</f>
        <v>0</v>
      </c>
      <c r="I68" s="593" t="n">
        <f aca="false">I33</f>
        <v>0</v>
      </c>
      <c r="J68" s="593" t="n">
        <f aca="false">J33</f>
        <v>0</v>
      </c>
      <c r="K68" s="593" t="n">
        <f aca="false">K33</f>
        <v>0</v>
      </c>
      <c r="L68" s="595" t="n">
        <f aca="false">L33</f>
        <v>0</v>
      </c>
    </row>
    <row r="69" customFormat="false" ht="18" hidden="false" customHeight="true" outlineLevel="0" collapsed="false">
      <c r="A69" s="683" t="s">
        <v>324</v>
      </c>
      <c r="B69" s="698" t="s">
        <v>432</v>
      </c>
      <c r="C69" s="698"/>
      <c r="D69" s="698"/>
      <c r="E69" s="698"/>
      <c r="F69" s="698"/>
      <c r="G69" s="593" t="n">
        <f aca="false">G22</f>
        <v>0</v>
      </c>
      <c r="H69" s="593" t="n">
        <f aca="false">H22</f>
        <v>0</v>
      </c>
      <c r="I69" s="593" t="n">
        <f aca="false">I22</f>
        <v>0</v>
      </c>
      <c r="J69" s="593" t="n">
        <f aca="false">J22</f>
        <v>0</v>
      </c>
      <c r="K69" s="593" t="n">
        <f aca="false">K22</f>
        <v>363.09</v>
      </c>
      <c r="L69" s="595" t="n">
        <f aca="false">L22</f>
        <v>363.09</v>
      </c>
    </row>
    <row r="70" customFormat="false" ht="18" hidden="false" customHeight="true" outlineLevel="0" collapsed="false">
      <c r="A70" s="699" t="s">
        <v>433</v>
      </c>
      <c r="B70" s="699"/>
      <c r="C70" s="699"/>
      <c r="D70" s="699"/>
      <c r="E70" s="699"/>
      <c r="F70" s="699"/>
      <c r="G70" s="700" t="n">
        <f aca="false">SUM(G67:G69)</f>
        <v>0</v>
      </c>
      <c r="H70" s="700" t="n">
        <f aca="false">SUM(H67:H69)</f>
        <v>0</v>
      </c>
      <c r="I70" s="700" t="n">
        <f aca="false">SUM(I67:I69)</f>
        <v>0</v>
      </c>
      <c r="J70" s="700" t="n">
        <f aca="false">SUM(J67:J69)</f>
        <v>0</v>
      </c>
      <c r="K70" s="700" t="n">
        <f aca="false">SUM(K67:K69)</f>
        <v>791.4</v>
      </c>
      <c r="L70" s="701" t="n">
        <f aca="false">SUM(L67:L69)</f>
        <v>791.4</v>
      </c>
    </row>
    <row r="71" customFormat="false" ht="27" hidden="false" customHeight="true" outlineLevel="0" collapsed="false">
      <c r="A71" s="702" t="n">
        <v>5</v>
      </c>
      <c r="B71" s="703" t="s">
        <v>434</v>
      </c>
      <c r="C71" s="703"/>
      <c r="D71" s="703"/>
      <c r="E71" s="703"/>
      <c r="F71" s="704" t="s">
        <v>427</v>
      </c>
      <c r="G71" s="705" t="s">
        <v>263</v>
      </c>
      <c r="H71" s="705"/>
      <c r="I71" s="705"/>
      <c r="J71" s="705"/>
      <c r="K71" s="705"/>
      <c r="L71" s="705"/>
    </row>
    <row r="72" customFormat="false" ht="25.5" hidden="false" customHeight="true" outlineLevel="0" collapsed="false">
      <c r="A72" s="683" t="s">
        <v>310</v>
      </c>
      <c r="B72" s="686" t="s">
        <v>435</v>
      </c>
      <c r="C72" s="686"/>
      <c r="D72" s="686"/>
      <c r="E72" s="686"/>
      <c r="F72" s="706" t="n">
        <f aca="false">E41</f>
        <v>0.03</v>
      </c>
      <c r="G72" s="707" t="n">
        <f aca="false">ROUND(($F$72*G85),2)</f>
        <v>0</v>
      </c>
      <c r="H72" s="707" t="n">
        <f aca="false">ROUND(($F$72*H85),2)</f>
        <v>0</v>
      </c>
      <c r="I72" s="707" t="n">
        <f aca="false">ROUND(($F$72*I85),2)</f>
        <v>0</v>
      </c>
      <c r="J72" s="707" t="n">
        <f aca="false">ROUND(($F$72*J85),2)</f>
        <v>0</v>
      </c>
      <c r="K72" s="707" t="n">
        <f aca="false">ROUND(($F$72*K85),2)</f>
        <v>173.91</v>
      </c>
      <c r="L72" s="708" t="n">
        <f aca="false">ROUND(($F$72*L85),2)</f>
        <v>208.79</v>
      </c>
    </row>
    <row r="73" customFormat="false" ht="18" hidden="false" customHeight="true" outlineLevel="0" collapsed="false">
      <c r="A73" s="683" t="s">
        <v>299</v>
      </c>
      <c r="B73" s="709" t="s">
        <v>108</v>
      </c>
      <c r="C73" s="709"/>
      <c r="D73" s="709"/>
      <c r="E73" s="709"/>
      <c r="F73" s="706" t="n">
        <f aca="false">E43</f>
        <v>0.0679</v>
      </c>
      <c r="G73" s="707" t="n">
        <f aca="false">ROUND($F$73*(G72+G85),2)</f>
        <v>0</v>
      </c>
      <c r="H73" s="707" t="n">
        <f aca="false">ROUND($F$73*(H72+H85),2)</f>
        <v>0</v>
      </c>
      <c r="I73" s="707" t="n">
        <f aca="false">ROUND($F$73*(I72+I85),2)</f>
        <v>0</v>
      </c>
      <c r="J73" s="707" t="n">
        <f aca="false">ROUND($F$73*(J72+J85),2)</f>
        <v>0</v>
      </c>
      <c r="K73" s="707" t="n">
        <f aca="false">ROUND($F$73*(K72+K85),2)</f>
        <v>405.41</v>
      </c>
      <c r="L73" s="708" t="n">
        <f aca="false">ROUND($F$73*(L72+L85),2)</f>
        <v>486.74</v>
      </c>
    </row>
    <row r="74" customFormat="false" ht="18" hidden="false" customHeight="true" outlineLevel="0" collapsed="false">
      <c r="A74" s="710" t="s">
        <v>324</v>
      </c>
      <c r="B74" s="711" t="s">
        <v>436</v>
      </c>
      <c r="C74" s="711"/>
      <c r="D74" s="711"/>
      <c r="E74" s="711"/>
      <c r="F74" s="712" t="n">
        <f aca="false">SUM(F75:F78)</f>
        <v>0.1225</v>
      </c>
      <c r="G74" s="713" t="n">
        <f aca="false">ROUND((((G85+G72+G73)/(1-$F$74))-(G85+G72+G73)),2)</f>
        <v>0</v>
      </c>
      <c r="H74" s="713" t="n">
        <f aca="false">ROUND((((H85+H72+H73)/(1-$F$74))-(H85+H72+H73)),2)</f>
        <v>0</v>
      </c>
      <c r="I74" s="713" t="n">
        <f aca="false">ROUND((((I85+I72+I73)/(1-$F$74))-(I85+I72+I73)),2)</f>
        <v>0</v>
      </c>
      <c r="J74" s="713" t="n">
        <f aca="false">ROUND((((J85+J72+J73)/(1-$F$74))-(J85+J72+J73)),2)</f>
        <v>0</v>
      </c>
      <c r="K74" s="713" t="n">
        <f aca="false">ROUND((((K85+K72+K73)/(1-$F$74))-(K85+K72+K73)),2)</f>
        <v>890.12</v>
      </c>
      <c r="L74" s="714" t="n">
        <f aca="false">ROUND((((L85+L72+L73)/(1-$F$74))-(L85+L72+L73)),2)</f>
        <v>1068.67</v>
      </c>
    </row>
    <row r="75" customFormat="false" ht="18" hidden="false" customHeight="true" outlineLevel="0" collapsed="false">
      <c r="A75" s="715" t="s">
        <v>437</v>
      </c>
      <c r="B75" s="709" t="s">
        <v>438</v>
      </c>
      <c r="C75" s="709"/>
      <c r="D75" s="709"/>
      <c r="E75" s="709"/>
      <c r="F75" s="706" t="n">
        <f aca="false">E48+E49</f>
        <v>0.0925</v>
      </c>
      <c r="G75" s="707" t="n">
        <f aca="false">ROUND(G87*$F$75,2)</f>
        <v>0</v>
      </c>
      <c r="H75" s="707" t="n">
        <f aca="false">ROUND(H87*$F$75,2)</f>
        <v>0</v>
      </c>
      <c r="I75" s="707" t="n">
        <f aca="false">ROUND(I87*$F$75,2)</f>
        <v>0</v>
      </c>
      <c r="J75" s="707" t="n">
        <f aca="false">ROUND(J87*$F$75,2)</f>
        <v>0</v>
      </c>
      <c r="K75" s="707" t="n">
        <f aca="false">ROUND(K87*$F$75,2)</f>
        <v>672.13</v>
      </c>
      <c r="L75" s="708" t="n">
        <f aca="false">ROUND(L87*$F$75,2)</f>
        <v>806.96</v>
      </c>
    </row>
    <row r="76" customFormat="false" ht="18" hidden="false" customHeight="true" outlineLevel="0" collapsed="false">
      <c r="A76" s="683" t="s">
        <v>439</v>
      </c>
      <c r="B76" s="716" t="s">
        <v>440</v>
      </c>
      <c r="C76" s="716"/>
      <c r="D76" s="716"/>
      <c r="E76" s="716"/>
      <c r="F76" s="717" t="n">
        <v>0</v>
      </c>
      <c r="G76" s="707" t="n">
        <f aca="false">ROUND(G87*$F$76,2)</f>
        <v>0</v>
      </c>
      <c r="H76" s="707" t="n">
        <f aca="false">ROUND(H87*$F$76,2)</f>
        <v>0</v>
      </c>
      <c r="I76" s="707" t="n">
        <f aca="false">ROUND(I87*$F$76,2)</f>
        <v>0</v>
      </c>
      <c r="J76" s="707" t="n">
        <f aca="false">ROUND(J87*$F$76,2)</f>
        <v>0</v>
      </c>
      <c r="K76" s="707" t="n">
        <f aca="false">ROUND(K87*$F$76,2)</f>
        <v>0</v>
      </c>
      <c r="L76" s="708" t="n">
        <f aca="false">ROUND(L87*$F$76,2)</f>
        <v>0</v>
      </c>
    </row>
    <row r="77" customFormat="false" ht="18" hidden="false" customHeight="true" outlineLevel="0" collapsed="false">
      <c r="A77" s="683" t="s">
        <v>441</v>
      </c>
      <c r="B77" s="709" t="s">
        <v>442</v>
      </c>
      <c r="C77" s="709"/>
      <c r="D77" s="709"/>
      <c r="E77" s="709"/>
      <c r="F77" s="712" t="n">
        <f aca="false">E50</f>
        <v>0.03</v>
      </c>
      <c r="G77" s="707" t="n">
        <f aca="false">ROUND(G87*$F$77,2)</f>
        <v>0</v>
      </c>
      <c r="H77" s="707" t="n">
        <f aca="false">ROUND(H87*$F$77,2)</f>
        <v>0</v>
      </c>
      <c r="I77" s="707" t="n">
        <f aca="false">ROUND(I87*$F$77,2)</f>
        <v>0</v>
      </c>
      <c r="J77" s="707" t="n">
        <f aca="false">ROUND(J87*$F$77,2)</f>
        <v>0</v>
      </c>
      <c r="K77" s="707" t="n">
        <f aca="false">ROUND(K87*$F$77,2)</f>
        <v>217.99</v>
      </c>
      <c r="L77" s="708" t="n">
        <f aca="false">ROUND(L87*$F$77,2)</f>
        <v>261.72</v>
      </c>
    </row>
    <row r="78" customFormat="false" ht="18" hidden="false" customHeight="true" outlineLevel="0" collapsed="false">
      <c r="A78" s="683" t="s">
        <v>443</v>
      </c>
      <c r="B78" s="716" t="s">
        <v>444</v>
      </c>
      <c r="C78" s="716"/>
      <c r="D78" s="716"/>
      <c r="E78" s="716"/>
      <c r="F78" s="717" t="n">
        <v>0</v>
      </c>
      <c r="G78" s="707" t="n">
        <f aca="false">ROUND(G87*$F$78,2)</f>
        <v>0</v>
      </c>
      <c r="H78" s="707" t="n">
        <f aca="false">ROUND(H87*$F$78,2)</f>
        <v>0</v>
      </c>
      <c r="I78" s="707" t="n">
        <f aca="false">ROUND(I87*$F$78,2)</f>
        <v>0</v>
      </c>
      <c r="J78" s="707" t="n">
        <f aca="false">ROUND(J87*$F$78,2)</f>
        <v>0</v>
      </c>
      <c r="K78" s="707" t="n">
        <f aca="false">ROUND(K87*$F$78,2)</f>
        <v>0</v>
      </c>
      <c r="L78" s="708" t="n">
        <f aca="false">ROUND(L87*$F$78,2)</f>
        <v>0</v>
      </c>
    </row>
    <row r="79" customFormat="false" ht="18" hidden="false" customHeight="true" outlineLevel="0" collapsed="false">
      <c r="A79" s="720" t="s">
        <v>445</v>
      </c>
      <c r="B79" s="721"/>
      <c r="C79" s="721"/>
      <c r="D79" s="721"/>
      <c r="E79" s="721"/>
      <c r="F79" s="722"/>
      <c r="G79" s="723" t="n">
        <f aca="false">ROUND(SUM(G72:G74),2)</f>
        <v>0</v>
      </c>
      <c r="H79" s="723" t="n">
        <f aca="false">ROUND(SUM(H72:H74),2)</f>
        <v>0</v>
      </c>
      <c r="I79" s="723" t="n">
        <f aca="false">ROUND(SUM(I72:I74),2)</f>
        <v>0</v>
      </c>
      <c r="J79" s="723" t="n">
        <f aca="false">ROUND(SUM(J72:J74),2)</f>
        <v>0</v>
      </c>
      <c r="K79" s="723" t="n">
        <f aca="false">ROUND(SUM(K72:K74),2)</f>
        <v>1469.44</v>
      </c>
      <c r="L79" s="724" t="n">
        <f aca="false">ROUND(SUM(L72:L74),2)</f>
        <v>1764.2</v>
      </c>
    </row>
    <row r="80" customFormat="false" ht="18" hidden="false" customHeight="true" outlineLevel="0" collapsed="false">
      <c r="A80" s="725" t="s">
        <v>446</v>
      </c>
      <c r="B80" s="725"/>
      <c r="C80" s="725"/>
      <c r="D80" s="725"/>
      <c r="E80" s="725"/>
      <c r="F80" s="725"/>
      <c r="G80" s="725"/>
      <c r="H80" s="725"/>
      <c r="I80" s="725"/>
      <c r="J80" s="725"/>
      <c r="K80" s="725"/>
      <c r="L80" s="725"/>
    </row>
    <row r="81" customFormat="false" ht="18" hidden="false" customHeight="true" outlineLevel="0" collapsed="false">
      <c r="A81" s="726" t="s">
        <v>447</v>
      </c>
      <c r="B81" s="726"/>
      <c r="C81" s="726"/>
      <c r="D81" s="726"/>
      <c r="E81" s="726"/>
      <c r="F81" s="726"/>
      <c r="G81" s="726"/>
      <c r="H81" s="726"/>
      <c r="I81" s="726"/>
      <c r="J81" s="726"/>
      <c r="K81" s="726"/>
      <c r="L81" s="726"/>
    </row>
    <row r="82" customFormat="false" ht="18" hidden="false" customHeight="true" outlineLevel="0" collapsed="false">
      <c r="A82" s="727" t="s">
        <v>448</v>
      </c>
      <c r="B82" s="727"/>
      <c r="C82" s="727"/>
      <c r="D82" s="727"/>
      <c r="E82" s="727"/>
      <c r="F82" s="727"/>
      <c r="G82" s="728" t="s">
        <v>263</v>
      </c>
      <c r="H82" s="728"/>
      <c r="I82" s="728"/>
      <c r="J82" s="728"/>
      <c r="K82" s="728"/>
      <c r="L82" s="728"/>
    </row>
    <row r="83" customFormat="false" ht="18" hidden="false" customHeight="true" outlineLevel="0" collapsed="false">
      <c r="A83" s="683" t="s">
        <v>310</v>
      </c>
      <c r="B83" s="698" t="s">
        <v>449</v>
      </c>
      <c r="C83" s="698"/>
      <c r="D83" s="698"/>
      <c r="E83" s="698"/>
      <c r="F83" s="698"/>
      <c r="G83" s="729" t="n">
        <f aca="false">G65</f>
        <v>0</v>
      </c>
      <c r="H83" s="729" t="n">
        <f aca="false">H65</f>
        <v>0</v>
      </c>
      <c r="I83" s="729" t="n">
        <f aca="false">I65</f>
        <v>0</v>
      </c>
      <c r="J83" s="729" t="n">
        <f aca="false">J65</f>
        <v>0</v>
      </c>
      <c r="K83" s="729" t="n">
        <f aca="false">K65</f>
        <v>5005.44</v>
      </c>
      <c r="L83" s="730" t="n">
        <f aca="false">L65</f>
        <v>6168.24</v>
      </c>
    </row>
    <row r="84" customFormat="false" ht="18" hidden="false" customHeight="true" outlineLevel="0" collapsed="false">
      <c r="A84" s="683" t="s">
        <v>299</v>
      </c>
      <c r="B84" s="698" t="s">
        <v>431</v>
      </c>
      <c r="C84" s="698"/>
      <c r="D84" s="698"/>
      <c r="E84" s="698"/>
      <c r="F84" s="698"/>
      <c r="G84" s="729" t="n">
        <f aca="false">G70</f>
        <v>0</v>
      </c>
      <c r="H84" s="729" t="n">
        <f aca="false">H70</f>
        <v>0</v>
      </c>
      <c r="I84" s="729" t="n">
        <f aca="false">I70</f>
        <v>0</v>
      </c>
      <c r="J84" s="729" t="n">
        <f aca="false">J70</f>
        <v>0</v>
      </c>
      <c r="K84" s="729" t="n">
        <f aca="false">K70</f>
        <v>791.4</v>
      </c>
      <c r="L84" s="730" t="n">
        <f aca="false">L70</f>
        <v>791.4</v>
      </c>
    </row>
    <row r="85" customFormat="false" ht="18" hidden="false" customHeight="true" outlineLevel="0" collapsed="false">
      <c r="A85" s="731" t="s">
        <v>450</v>
      </c>
      <c r="B85" s="731"/>
      <c r="C85" s="731"/>
      <c r="D85" s="731"/>
      <c r="E85" s="731"/>
      <c r="F85" s="731"/>
      <c r="G85" s="732" t="n">
        <f aca="false">SUM(G83:G84)</f>
        <v>0</v>
      </c>
      <c r="H85" s="732" t="n">
        <f aca="false">SUM(H83:H84)</f>
        <v>0</v>
      </c>
      <c r="I85" s="732" t="n">
        <f aca="false">SUM(I83:I84)</f>
        <v>0</v>
      </c>
      <c r="J85" s="732" t="n">
        <f aca="false">SUM(J83:J84)</f>
        <v>0</v>
      </c>
      <c r="K85" s="732" t="n">
        <f aca="false">SUM(K83:K84)</f>
        <v>5796.84</v>
      </c>
      <c r="L85" s="733" t="n">
        <f aca="false">SUM(L83:L84)</f>
        <v>6959.64</v>
      </c>
    </row>
    <row r="86" customFormat="false" ht="18" hidden="false" customHeight="true" outlineLevel="0" collapsed="false">
      <c r="A86" s="734" t="s">
        <v>313</v>
      </c>
      <c r="B86" s="735" t="s">
        <v>451</v>
      </c>
      <c r="C86" s="735"/>
      <c r="D86" s="735"/>
      <c r="E86" s="735"/>
      <c r="F86" s="735"/>
      <c r="G86" s="736" t="n">
        <f aca="false">G79</f>
        <v>0</v>
      </c>
      <c r="H86" s="736" t="n">
        <f aca="false">H79</f>
        <v>0</v>
      </c>
      <c r="I86" s="736" t="n">
        <f aca="false">I79</f>
        <v>0</v>
      </c>
      <c r="J86" s="736" t="n">
        <f aca="false">J79</f>
        <v>0</v>
      </c>
      <c r="K86" s="736" t="n">
        <f aca="false">K79</f>
        <v>1469.44</v>
      </c>
      <c r="L86" s="737" t="n">
        <f aca="false">L79</f>
        <v>1764.2</v>
      </c>
    </row>
    <row r="87" customFormat="false" ht="43.5" hidden="false" customHeight="true" outlineLevel="0" collapsed="false">
      <c r="A87" s="738" t="s">
        <v>452</v>
      </c>
      <c r="B87" s="738"/>
      <c r="C87" s="738"/>
      <c r="D87" s="738"/>
      <c r="E87" s="738"/>
      <c r="F87" s="738"/>
      <c r="G87" s="739" t="n">
        <f aca="false">SUM(G85:G86)</f>
        <v>0</v>
      </c>
      <c r="H87" s="739" t="n">
        <f aca="false">SUM(H85:H86)</f>
        <v>0</v>
      </c>
      <c r="I87" s="739" t="n">
        <f aca="false">SUM(I85:I86)</f>
        <v>0</v>
      </c>
      <c r="J87" s="739" t="n">
        <f aca="false">SUM(J85:J86)</f>
        <v>0</v>
      </c>
      <c r="K87" s="739" t="n">
        <f aca="false">SUM(K85:K86)</f>
        <v>7266.28</v>
      </c>
      <c r="L87" s="740" t="n">
        <f aca="false">SUM(L85:L86)</f>
        <v>8723.84</v>
      </c>
    </row>
  </sheetData>
  <sheetProtection sheet="true" password="d3be" objects="true" scenarios="true"/>
  <mergeCells count="97">
    <mergeCell ref="A3:L3"/>
    <mergeCell ref="A4:L4"/>
    <mergeCell ref="A5:L5"/>
    <mergeCell ref="A6:F6"/>
    <mergeCell ref="G6:L6"/>
    <mergeCell ref="A7:H7"/>
    <mergeCell ref="I7:L7"/>
    <mergeCell ref="A8:L8"/>
    <mergeCell ref="A9:A10"/>
    <mergeCell ref="B9:B10"/>
    <mergeCell ref="C9:D10"/>
    <mergeCell ref="E9:E10"/>
    <mergeCell ref="F9:F10"/>
    <mergeCell ref="G9:L9"/>
    <mergeCell ref="A11:L11"/>
    <mergeCell ref="A12:A22"/>
    <mergeCell ref="B12:B22"/>
    <mergeCell ref="C12:D12"/>
    <mergeCell ref="C13:E13"/>
    <mergeCell ref="C14:F14"/>
    <mergeCell ref="C15:E15"/>
    <mergeCell ref="C16:D16"/>
    <mergeCell ref="C17:D17"/>
    <mergeCell ref="C19:E19"/>
    <mergeCell ref="C20:F20"/>
    <mergeCell ref="C21:E21"/>
    <mergeCell ref="A23:F23"/>
    <mergeCell ref="A24:L24"/>
    <mergeCell ref="A25:B25"/>
    <mergeCell ref="C25:D25"/>
    <mergeCell ref="F25:L25"/>
    <mergeCell ref="A26:C26"/>
    <mergeCell ref="A27:C27"/>
    <mergeCell ref="A28:C28"/>
    <mergeCell ref="A29:C29"/>
    <mergeCell ref="A30:C30"/>
    <mergeCell ref="A31:C31"/>
    <mergeCell ref="A32:B32"/>
    <mergeCell ref="A33:B33"/>
    <mergeCell ref="A34:D34"/>
    <mergeCell ref="A35:D35"/>
    <mergeCell ref="A36:D36"/>
    <mergeCell ref="A37:F37"/>
    <mergeCell ref="A38:F38"/>
    <mergeCell ref="A39:L39"/>
    <mergeCell ref="A40:D40"/>
    <mergeCell ref="E40:F40"/>
    <mergeCell ref="G40:L40"/>
    <mergeCell ref="A42:D42"/>
    <mergeCell ref="A43:D43"/>
    <mergeCell ref="A44:D44"/>
    <mergeCell ref="A45:F45"/>
    <mergeCell ref="A46:L46"/>
    <mergeCell ref="A47:D47"/>
    <mergeCell ref="E47:F47"/>
    <mergeCell ref="G47:L47"/>
    <mergeCell ref="A48:D48"/>
    <mergeCell ref="A49:D49"/>
    <mergeCell ref="A50:D50"/>
    <mergeCell ref="A51:D51"/>
    <mergeCell ref="A52:F52"/>
    <mergeCell ref="A53:F53"/>
    <mergeCell ref="A54:F54"/>
    <mergeCell ref="A56:L56"/>
    <mergeCell ref="A57:L57"/>
    <mergeCell ref="A59:F59"/>
    <mergeCell ref="B60:E60"/>
    <mergeCell ref="G60:L60"/>
    <mergeCell ref="B61:F61"/>
    <mergeCell ref="B62:E62"/>
    <mergeCell ref="B63:E63"/>
    <mergeCell ref="A64:E64"/>
    <mergeCell ref="A65:F65"/>
    <mergeCell ref="B66:F66"/>
    <mergeCell ref="G66:L66"/>
    <mergeCell ref="B67:F67"/>
    <mergeCell ref="B68:F68"/>
    <mergeCell ref="B69:F69"/>
    <mergeCell ref="A70:F70"/>
    <mergeCell ref="B71:E71"/>
    <mergeCell ref="G71:L71"/>
    <mergeCell ref="B72:E72"/>
    <mergeCell ref="B73:E73"/>
    <mergeCell ref="B74:E74"/>
    <mergeCell ref="B75:E75"/>
    <mergeCell ref="B76:E76"/>
    <mergeCell ref="B77:E77"/>
    <mergeCell ref="B78:E78"/>
    <mergeCell ref="A80:L80"/>
    <mergeCell ref="A81:L81"/>
    <mergeCell ref="A82:F82"/>
    <mergeCell ref="G82:L82"/>
    <mergeCell ref="B83:F83"/>
    <mergeCell ref="B84:F84"/>
    <mergeCell ref="A85:F85"/>
    <mergeCell ref="B86:F86"/>
    <mergeCell ref="A87:F87"/>
  </mergeCells>
  <printOptions headings="false" gridLines="false" gridLinesSet="true" horizontalCentered="true" verticalCentered="false"/>
  <pageMargins left="0.39375" right="0" top="0.7875" bottom="0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5" man="true" max="16383" min="0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87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F12" activeCellId="0" sqref="F12"/>
    </sheetView>
  </sheetViews>
  <sheetFormatPr defaultColWidth="8.83203125" defaultRowHeight="12.75" zeroHeight="false" outlineLevelRow="0" outlineLevelCol="0"/>
  <cols>
    <col collapsed="false" customWidth="true" hidden="false" outlineLevel="0" max="1" min="1" style="281" width="10.16"/>
    <col collapsed="false" customWidth="true" hidden="false" outlineLevel="0" max="2" min="2" style="281" width="7.33"/>
    <col collapsed="false" customWidth="true" hidden="false" outlineLevel="0" max="3" min="3" style="281" width="14.66"/>
    <col collapsed="false" customWidth="true" hidden="false" outlineLevel="0" max="4" min="4" style="281" width="10.33"/>
    <col collapsed="false" customWidth="true" hidden="false" outlineLevel="0" max="5" min="5" style="281" width="10.16"/>
    <col collapsed="false" customWidth="true" hidden="false" outlineLevel="0" max="6" min="6" style="281" width="11.16"/>
    <col collapsed="false" customWidth="true" hidden="false" outlineLevel="0" max="7" min="7" style="547" width="13.66"/>
    <col collapsed="false" customWidth="true" hidden="false" outlineLevel="0" max="10" min="8" style="281" width="13.66"/>
    <col collapsed="false" customWidth="true" hidden="false" outlineLevel="0" max="12" min="11" style="281" width="14.83"/>
    <col collapsed="false" customWidth="true" hidden="false" outlineLevel="0" max="1025" min="13" style="281" width="9.16"/>
  </cols>
  <sheetData>
    <row r="1" customFormat="false" ht="12.75" hidden="false" customHeight="false" outlineLevel="0" collapsed="false">
      <c r="A1" s="548"/>
      <c r="B1" s="221" t="s">
        <v>0</v>
      </c>
      <c r="C1" s="221"/>
      <c r="D1" s="221"/>
      <c r="E1" s="221"/>
      <c r="F1" s="549"/>
      <c r="G1" s="550"/>
      <c r="H1" s="551"/>
      <c r="I1" s="551"/>
      <c r="J1" s="551"/>
      <c r="K1" s="551"/>
      <c r="L1" s="552"/>
    </row>
    <row r="2" customFormat="false" ht="12.75" hidden="false" customHeight="true" outlineLevel="0" collapsed="false">
      <c r="A2" s="262"/>
      <c r="B2" s="93" t="s">
        <v>42</v>
      </c>
      <c r="C2" s="93"/>
      <c r="D2" s="93"/>
      <c r="E2" s="93"/>
      <c r="F2" s="553"/>
      <c r="G2" s="554"/>
      <c r="L2" s="555"/>
    </row>
    <row r="3" customFormat="false" ht="48.75" hidden="false" customHeight="true" outlineLevel="0" collapsed="false">
      <c r="A3" s="556" t="s">
        <v>453</v>
      </c>
      <c r="B3" s="556"/>
      <c r="C3" s="556"/>
      <c r="D3" s="556"/>
      <c r="E3" s="556"/>
      <c r="F3" s="556"/>
      <c r="G3" s="556"/>
      <c r="H3" s="556"/>
      <c r="I3" s="556"/>
      <c r="J3" s="556"/>
      <c r="K3" s="556"/>
      <c r="L3" s="556"/>
    </row>
    <row r="4" customFormat="false" ht="20.25" hidden="false" customHeight="true" outlineLevel="0" collapsed="false">
      <c r="A4" s="557" t="str">
        <f aca="false">BH!$A$4</f>
        <v>ANEXO X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</row>
    <row r="5" customFormat="false" ht="18.75" hidden="false" customHeight="true" outlineLevel="0" collapsed="false">
      <c r="A5" s="558" t="s">
        <v>389</v>
      </c>
      <c r="B5" s="558"/>
      <c r="C5" s="558"/>
      <c r="D5" s="558"/>
      <c r="E5" s="558"/>
      <c r="F5" s="558"/>
      <c r="G5" s="558"/>
      <c r="H5" s="558"/>
      <c r="I5" s="558"/>
      <c r="J5" s="558"/>
      <c r="K5" s="558"/>
      <c r="L5" s="558"/>
    </row>
    <row r="6" customFormat="false" ht="12.75" hidden="false" customHeight="false" outlineLevel="0" collapsed="false">
      <c r="A6" s="559" t="s">
        <v>390</v>
      </c>
      <c r="B6" s="559"/>
      <c r="C6" s="559"/>
      <c r="D6" s="559"/>
      <c r="E6" s="559"/>
      <c r="F6" s="559"/>
      <c r="G6" s="560" t="str">
        <f aca="false">Dados!A7</f>
        <v>CCT 2026 – MG000731/2026 (BH e outras) e MG000730/2026 (Juiz de Fora) – Data base da categoria 01 de janeiro</v>
      </c>
      <c r="H6" s="560"/>
      <c r="I6" s="560"/>
      <c r="J6" s="560"/>
      <c r="K6" s="560"/>
      <c r="L6" s="560"/>
    </row>
    <row r="7" customFormat="false" ht="23.25" hidden="false" customHeight="true" outlineLevel="0" collapsed="false">
      <c r="A7" s="268" t="s">
        <v>467</v>
      </c>
      <c r="B7" s="268"/>
      <c r="C7" s="268"/>
      <c r="D7" s="268"/>
      <c r="E7" s="268"/>
      <c r="F7" s="268"/>
      <c r="G7" s="268"/>
      <c r="H7" s="268"/>
      <c r="I7" s="561" t="s">
        <v>102</v>
      </c>
      <c r="J7" s="561"/>
      <c r="K7" s="561"/>
      <c r="L7" s="561"/>
    </row>
    <row r="8" customFormat="false" ht="16.5" hidden="false" customHeight="true" outlineLevel="0" collapsed="false">
      <c r="A8" s="562" t="s">
        <v>392</v>
      </c>
      <c r="B8" s="562"/>
      <c r="C8" s="562"/>
      <c r="D8" s="562"/>
      <c r="E8" s="562"/>
      <c r="F8" s="562"/>
      <c r="G8" s="562"/>
      <c r="H8" s="562"/>
      <c r="I8" s="562"/>
      <c r="J8" s="562"/>
      <c r="K8" s="562"/>
      <c r="L8" s="562"/>
    </row>
    <row r="9" customFormat="false" ht="12.75" hidden="false" customHeight="true" outlineLevel="0" collapsed="false">
      <c r="A9" s="563" t="s">
        <v>205</v>
      </c>
      <c r="B9" s="564" t="s">
        <v>393</v>
      </c>
      <c r="C9" s="565" t="s">
        <v>394</v>
      </c>
      <c r="D9" s="565"/>
      <c r="E9" s="566" t="s">
        <v>395</v>
      </c>
      <c r="F9" s="567" t="s">
        <v>396</v>
      </c>
      <c r="G9" s="568"/>
      <c r="H9" s="568"/>
      <c r="I9" s="568"/>
      <c r="J9" s="568"/>
      <c r="K9" s="568"/>
      <c r="L9" s="568"/>
    </row>
    <row r="10" customFormat="false" ht="68.25" hidden="false" customHeight="true" outlineLevel="0" collapsed="false">
      <c r="A10" s="563"/>
      <c r="B10" s="564"/>
      <c r="C10" s="565"/>
      <c r="D10" s="565"/>
      <c r="E10" s="566"/>
      <c r="F10" s="566"/>
      <c r="G10" s="569" t="s">
        <v>137</v>
      </c>
      <c r="H10" s="569" t="s">
        <v>138</v>
      </c>
      <c r="I10" s="569" t="s">
        <v>139</v>
      </c>
      <c r="J10" s="569" t="s">
        <v>455</v>
      </c>
      <c r="K10" s="569" t="s">
        <v>141</v>
      </c>
      <c r="L10" s="570" t="s">
        <v>142</v>
      </c>
    </row>
    <row r="11" customFormat="false" ht="18" hidden="false" customHeight="true" outlineLevel="0" collapsed="false">
      <c r="A11" s="741" t="s">
        <v>400</v>
      </c>
      <c r="B11" s="741"/>
      <c r="C11" s="741"/>
      <c r="D11" s="741"/>
      <c r="E11" s="741"/>
      <c r="F11" s="741"/>
      <c r="G11" s="741"/>
      <c r="H11" s="741"/>
      <c r="I11" s="741"/>
      <c r="J11" s="741"/>
      <c r="K11" s="741"/>
      <c r="L11" s="741"/>
    </row>
    <row r="12" customFormat="false" ht="18" hidden="false" customHeight="true" outlineLevel="0" collapsed="false">
      <c r="A12" s="574" t="n">
        <v>1</v>
      </c>
      <c r="B12" s="575" t="n">
        <v>1</v>
      </c>
      <c r="C12" s="576" t="s">
        <v>401</v>
      </c>
      <c r="D12" s="576"/>
      <c r="E12" s="577" t="n">
        <v>220</v>
      </c>
      <c r="F12" s="578" t="n">
        <f aca="false">Dados!F8</f>
        <v>2524.9</v>
      </c>
      <c r="G12" s="579" t="n">
        <v>0</v>
      </c>
      <c r="H12" s="579" t="n">
        <v>0</v>
      </c>
      <c r="I12" s="580" t="n">
        <v>0</v>
      </c>
      <c r="J12" s="580" t="n">
        <v>0</v>
      </c>
      <c r="K12" s="580" t="n">
        <f aca="false">F12</f>
        <v>2524.9</v>
      </c>
      <c r="L12" s="581" t="n">
        <f aca="false">F12</f>
        <v>2524.9</v>
      </c>
    </row>
    <row r="13" customFormat="false" ht="18" hidden="false" customHeight="true" outlineLevel="0" collapsed="false">
      <c r="A13" s="574"/>
      <c r="B13" s="575"/>
      <c r="C13" s="582" t="s">
        <v>293</v>
      </c>
      <c r="D13" s="582"/>
      <c r="E13" s="582"/>
      <c r="F13" s="583" t="n">
        <v>0.3</v>
      </c>
      <c r="G13" s="584" t="n">
        <f aca="false">ROUND(($F$13*G12),2)</f>
        <v>0</v>
      </c>
      <c r="H13" s="584" t="n">
        <f aca="false">ROUND(($F$13*H12),2)</f>
        <v>0</v>
      </c>
      <c r="I13" s="584" t="n">
        <f aca="false">ROUND(($F$13*I12),2)</f>
        <v>0</v>
      </c>
      <c r="J13" s="584" t="n">
        <v>0</v>
      </c>
      <c r="K13" s="584" t="n">
        <f aca="false">ROUND(($F$13*K12),2)</f>
        <v>757.47</v>
      </c>
      <c r="L13" s="585" t="n">
        <f aca="false">ROUND(($F$13*L12),2)</f>
        <v>757.47</v>
      </c>
    </row>
    <row r="14" customFormat="false" ht="18" hidden="false" customHeight="true" outlineLevel="0" collapsed="false">
      <c r="A14" s="574"/>
      <c r="B14" s="575"/>
      <c r="C14" s="586" t="s">
        <v>402</v>
      </c>
      <c r="D14" s="586"/>
      <c r="E14" s="586"/>
      <c r="F14" s="586"/>
      <c r="G14" s="787" t="n">
        <f aca="false">SUM(G12:G13)</f>
        <v>0</v>
      </c>
      <c r="H14" s="276" t="n">
        <f aca="false">SUM(H12:H13)</f>
        <v>0</v>
      </c>
      <c r="I14" s="276" t="n">
        <f aca="false">SUM(I12:I13)</f>
        <v>0</v>
      </c>
      <c r="J14" s="276" t="n">
        <f aca="false">SUM(J12:J13)</f>
        <v>0</v>
      </c>
      <c r="K14" s="276" t="n">
        <f aca="false">SUM(K12:K13)</f>
        <v>3282.37</v>
      </c>
      <c r="L14" s="587" t="n">
        <f aca="false">SUM(L12:L13)</f>
        <v>3282.37</v>
      </c>
    </row>
    <row r="15" customFormat="false" ht="18" hidden="false" customHeight="true" outlineLevel="0" collapsed="false">
      <c r="A15" s="574"/>
      <c r="B15" s="575"/>
      <c r="C15" s="588" t="s">
        <v>122</v>
      </c>
      <c r="D15" s="588"/>
      <c r="E15" s="588"/>
      <c r="F15" s="589" t="n">
        <v>0</v>
      </c>
      <c r="G15" s="276" t="n">
        <v>0</v>
      </c>
      <c r="H15" s="276" t="n">
        <v>0</v>
      </c>
      <c r="I15" s="276" t="n">
        <v>0</v>
      </c>
      <c r="J15" s="276" t="n">
        <v>0</v>
      </c>
      <c r="K15" s="276" t="n">
        <v>0</v>
      </c>
      <c r="L15" s="587" t="n">
        <v>0</v>
      </c>
    </row>
    <row r="16" customFormat="false" ht="27" hidden="false" customHeight="true" outlineLevel="0" collapsed="false">
      <c r="A16" s="574"/>
      <c r="B16" s="575"/>
      <c r="C16" s="588" t="s">
        <v>456</v>
      </c>
      <c r="D16" s="588"/>
      <c r="E16" s="590"/>
      <c r="F16" s="591" t="n">
        <v>0</v>
      </c>
      <c r="G16" s="276" t="n">
        <v>0</v>
      </c>
      <c r="H16" s="276" t="n">
        <v>0</v>
      </c>
      <c r="I16" s="578" t="n">
        <v>0</v>
      </c>
      <c r="J16" s="578" t="n">
        <v>0</v>
      </c>
      <c r="K16" s="578" t="n">
        <v>0</v>
      </c>
      <c r="L16" s="592" t="n">
        <v>0</v>
      </c>
    </row>
    <row r="17" customFormat="false" ht="27" hidden="false" customHeight="true" outlineLevel="0" collapsed="false">
      <c r="A17" s="574"/>
      <c r="B17" s="575"/>
      <c r="C17" s="588" t="s">
        <v>457</v>
      </c>
      <c r="D17" s="588"/>
      <c r="E17" s="590"/>
      <c r="F17" s="591" t="n">
        <v>0</v>
      </c>
      <c r="G17" s="593" t="n">
        <v>0</v>
      </c>
      <c r="H17" s="593" t="n">
        <f aca="false">ROUND((H12*F17),2)</f>
        <v>0</v>
      </c>
      <c r="I17" s="594" t="n">
        <v>0</v>
      </c>
      <c r="J17" s="594" t="n">
        <v>0</v>
      </c>
      <c r="K17" s="594" t="n">
        <v>0</v>
      </c>
      <c r="L17" s="595" t="n">
        <v>0</v>
      </c>
    </row>
    <row r="18" customFormat="false" ht="18" hidden="false" customHeight="true" outlineLevel="0" collapsed="false">
      <c r="A18" s="574"/>
      <c r="B18" s="575"/>
      <c r="C18" s="596" t="s">
        <v>117</v>
      </c>
      <c r="D18" s="597"/>
      <c r="E18" s="598" t="n">
        <f aca="false">Dados!O10</f>
        <v>15.21</v>
      </c>
      <c r="F18" s="599" t="n">
        <f aca="false">Dados!K12</f>
        <v>0.4</v>
      </c>
      <c r="G18" s="593" t="n">
        <v>0</v>
      </c>
      <c r="H18" s="593" t="n">
        <v>0</v>
      </c>
      <c r="I18" s="593" t="n">
        <v>0</v>
      </c>
      <c r="J18" s="593" t="n">
        <f aca="false">($F$18*J14/220)*7*$E$18</f>
        <v>0</v>
      </c>
      <c r="K18" s="593" t="n">
        <v>0</v>
      </c>
      <c r="L18" s="595" t="n">
        <f aca="false">((($F$18*L14/220)*7)*$E$18)</f>
        <v>635.407152545455</v>
      </c>
    </row>
    <row r="19" customFormat="false" ht="18" hidden="false" customHeight="true" outlineLevel="0" collapsed="false">
      <c r="A19" s="574"/>
      <c r="B19" s="575"/>
      <c r="C19" s="600" t="s">
        <v>336</v>
      </c>
      <c r="D19" s="600"/>
      <c r="E19" s="600"/>
      <c r="F19" s="601" t="n">
        <v>0.2</v>
      </c>
      <c r="G19" s="593" t="n">
        <f aca="false">G18*$F$19</f>
        <v>0</v>
      </c>
      <c r="H19" s="593" t="n">
        <f aca="false">H18*$F$19</f>
        <v>0</v>
      </c>
      <c r="I19" s="593" t="n">
        <f aca="false">I18*$F$19</f>
        <v>0</v>
      </c>
      <c r="J19" s="593" t="n">
        <f aca="false">J18*$F$19</f>
        <v>0</v>
      </c>
      <c r="K19" s="593" t="n">
        <f aca="false">K18*$F$19</f>
        <v>0</v>
      </c>
      <c r="L19" s="595" t="n">
        <f aca="false">L18*$F$19</f>
        <v>127.081430509091</v>
      </c>
    </row>
    <row r="20" customFormat="false" ht="18" hidden="false" customHeight="true" outlineLevel="0" collapsed="false">
      <c r="A20" s="574"/>
      <c r="B20" s="575"/>
      <c r="C20" s="602" t="s">
        <v>405</v>
      </c>
      <c r="D20" s="602"/>
      <c r="E20" s="602"/>
      <c r="F20" s="602"/>
      <c r="G20" s="603" t="n">
        <f aca="false">SUM(G14:G19)</f>
        <v>0</v>
      </c>
      <c r="H20" s="603" t="n">
        <f aca="false">SUM(H14:H19)</f>
        <v>0</v>
      </c>
      <c r="I20" s="603" t="n">
        <f aca="false">SUM(I14:I19)</f>
        <v>0</v>
      </c>
      <c r="J20" s="603" t="n">
        <f aca="false">SUM(J14:J19)</f>
        <v>0</v>
      </c>
      <c r="K20" s="603" t="n">
        <f aca="false">SUM(K14:K19)</f>
        <v>3282.37</v>
      </c>
      <c r="L20" s="604" t="n">
        <f aca="false">SUM(L14:L19)</f>
        <v>4044.85858305455</v>
      </c>
    </row>
    <row r="21" customFormat="false" ht="18" hidden="false" customHeight="true" outlineLevel="0" collapsed="false">
      <c r="A21" s="574"/>
      <c r="B21" s="575"/>
      <c r="C21" s="605" t="s">
        <v>406</v>
      </c>
      <c r="D21" s="605"/>
      <c r="E21" s="605"/>
      <c r="F21" s="606" t="n">
        <f aca="false">Encargos!C58</f>
        <v>0.764</v>
      </c>
      <c r="G21" s="579" t="n">
        <f aca="false">ROUND(($F$21*G20),2)</f>
        <v>0</v>
      </c>
      <c r="H21" s="579" t="n">
        <f aca="false">ROUND(($F$21*H20),2)</f>
        <v>0</v>
      </c>
      <c r="I21" s="579" t="n">
        <f aca="false">ROUND(($F$21*I20),2)</f>
        <v>0</v>
      </c>
      <c r="J21" s="579" t="n">
        <f aca="false">ROUND(($F$21*J20),2)</f>
        <v>0</v>
      </c>
      <c r="K21" s="579" t="n">
        <f aca="false">ROUND(($F$21*K20),2)</f>
        <v>2507.73</v>
      </c>
      <c r="L21" s="581" t="n">
        <f aca="false">ROUND(($F$21*L20),2)</f>
        <v>3090.27</v>
      </c>
    </row>
    <row r="22" customFormat="false" ht="43.5" hidden="false" customHeight="true" outlineLevel="0" collapsed="false">
      <c r="A22" s="574"/>
      <c r="B22" s="575"/>
      <c r="C22" s="607" t="s">
        <v>341</v>
      </c>
      <c r="D22" s="607" t="n">
        <f aca="false">Dados!O11</f>
        <v>4.97</v>
      </c>
      <c r="E22" s="608" t="n">
        <f aca="false">Dados!E15</f>
        <v>22</v>
      </c>
      <c r="F22" s="593" t="n">
        <f aca="false">Dados!O10</f>
        <v>15.21</v>
      </c>
      <c r="G22" s="584" t="n">
        <v>0</v>
      </c>
      <c r="H22" s="584" t="n">
        <v>0</v>
      </c>
      <c r="I22" s="609" t="n">
        <v>0</v>
      </c>
      <c r="J22" s="584" t="n">
        <v>0</v>
      </c>
      <c r="K22" s="584" t="n">
        <f aca="false">ROUND((((K14/220)+((K14/220)*0.6))*$F$22),2)</f>
        <v>363.09</v>
      </c>
      <c r="L22" s="585" t="n">
        <f aca="false">ROUND((((L14/220)+((L14/220)*0.6))*$F$22),2)</f>
        <v>363.09</v>
      </c>
    </row>
    <row r="23" customFormat="false" ht="18" hidden="false" customHeight="true" outlineLevel="0" collapsed="false">
      <c r="A23" s="610" t="s">
        <v>407</v>
      </c>
      <c r="B23" s="610"/>
      <c r="C23" s="610"/>
      <c r="D23" s="610"/>
      <c r="E23" s="610"/>
      <c r="F23" s="610"/>
      <c r="G23" s="611" t="n">
        <f aca="false">SUM(G20:G22)</f>
        <v>0</v>
      </c>
      <c r="H23" s="611" t="n">
        <f aca="false">SUM(H20:H22)</f>
        <v>0</v>
      </c>
      <c r="I23" s="611" t="n">
        <f aca="false">SUM(I20:I22)</f>
        <v>0</v>
      </c>
      <c r="J23" s="611" t="n">
        <f aca="false">SUM(J20:J22)</f>
        <v>0</v>
      </c>
      <c r="K23" s="611" t="n">
        <f aca="false">SUM(K20:K22)</f>
        <v>6153.19</v>
      </c>
      <c r="L23" s="612" t="n">
        <f aca="false">SUM(L20:L22)</f>
        <v>7498.21858305455</v>
      </c>
    </row>
    <row r="24" customFormat="false" ht="18" hidden="false" customHeight="true" outlineLevel="0" collapsed="false">
      <c r="A24" s="613" t="s">
        <v>408</v>
      </c>
      <c r="B24" s="613"/>
      <c r="C24" s="613"/>
      <c r="D24" s="613"/>
      <c r="E24" s="613"/>
      <c r="F24" s="613"/>
      <c r="G24" s="613"/>
      <c r="H24" s="613"/>
      <c r="I24" s="613"/>
      <c r="J24" s="613"/>
      <c r="K24" s="613"/>
      <c r="L24" s="613"/>
    </row>
    <row r="25" customFormat="false" ht="18" hidden="false" customHeight="true" outlineLevel="0" collapsed="false">
      <c r="A25" s="614" t="s">
        <v>205</v>
      </c>
      <c r="B25" s="614"/>
      <c r="C25" s="496" t="s">
        <v>409</v>
      </c>
      <c r="D25" s="496"/>
      <c r="E25" s="615" t="s">
        <v>206</v>
      </c>
      <c r="F25" s="616" t="s">
        <v>410</v>
      </c>
      <c r="G25" s="616"/>
      <c r="H25" s="616"/>
      <c r="I25" s="616"/>
      <c r="J25" s="616"/>
      <c r="K25" s="616"/>
      <c r="L25" s="616"/>
    </row>
    <row r="26" customFormat="false" ht="18" hidden="false" customHeight="true" outlineLevel="0" collapsed="false">
      <c r="A26" s="617" t="s">
        <v>107</v>
      </c>
      <c r="B26" s="617"/>
      <c r="C26" s="617"/>
      <c r="D26" s="577"/>
      <c r="E26" s="618"/>
      <c r="F26" s="619"/>
      <c r="G26" s="579" t="n">
        <v>0</v>
      </c>
      <c r="H26" s="579" t="n">
        <v>0</v>
      </c>
      <c r="I26" s="579" t="n">
        <v>0</v>
      </c>
      <c r="J26" s="579" t="n">
        <v>0</v>
      </c>
      <c r="K26" s="579" t="n">
        <f aca="false">Dados!$F$9</f>
        <v>82.45</v>
      </c>
      <c r="L26" s="581" t="n">
        <f aca="false">Dados!$F$9</f>
        <v>82.45</v>
      </c>
    </row>
    <row r="27" customFormat="false" ht="18" hidden="false" customHeight="true" outlineLevel="0" collapsed="false">
      <c r="A27" s="274" t="s">
        <v>110</v>
      </c>
      <c r="B27" s="274"/>
      <c r="C27" s="274"/>
      <c r="D27" s="760"/>
      <c r="E27" s="761"/>
      <c r="F27" s="646"/>
      <c r="G27" s="593" t="n">
        <v>0</v>
      </c>
      <c r="H27" s="593" t="n">
        <v>0</v>
      </c>
      <c r="I27" s="593" t="n">
        <v>0</v>
      </c>
      <c r="J27" s="593" t="n">
        <v>0</v>
      </c>
      <c r="K27" s="593" t="n">
        <f aca="false">Dados!$F$10</f>
        <v>20.7</v>
      </c>
      <c r="L27" s="595" t="n">
        <f aca="false">Dados!$F$10</f>
        <v>20.7</v>
      </c>
    </row>
    <row r="28" customFormat="false" ht="24.75" hidden="false" customHeight="true" outlineLevel="0" collapsed="false">
      <c r="A28" s="620" t="s">
        <v>411</v>
      </c>
      <c r="B28" s="620"/>
      <c r="C28" s="620"/>
      <c r="D28" s="607"/>
      <c r="E28" s="593"/>
      <c r="F28" s="623"/>
      <c r="G28" s="593" t="n">
        <v>0</v>
      </c>
      <c r="H28" s="593" t="n">
        <v>0</v>
      </c>
      <c r="I28" s="593" t="n">
        <v>0</v>
      </c>
      <c r="J28" s="593" t="n">
        <v>0</v>
      </c>
      <c r="K28" s="593" t="n">
        <f aca="false">Dados!$F$11</f>
        <v>4</v>
      </c>
      <c r="L28" s="595" t="n">
        <f aca="false">Dados!$F$11</f>
        <v>4</v>
      </c>
    </row>
    <row r="29" customFormat="false" ht="18" hidden="false" customHeight="true" outlineLevel="0" collapsed="false">
      <c r="A29" s="620" t="s">
        <v>116</v>
      </c>
      <c r="B29" s="620"/>
      <c r="C29" s="620"/>
      <c r="D29" s="275"/>
      <c r="E29" s="532"/>
      <c r="F29" s="623"/>
      <c r="G29" s="593" t="n">
        <v>0</v>
      </c>
      <c r="H29" s="593" t="n">
        <v>0</v>
      </c>
      <c r="I29" s="593" t="n">
        <v>0</v>
      </c>
      <c r="J29" s="593" t="n">
        <v>0</v>
      </c>
      <c r="K29" s="593" t="n">
        <f aca="false">Dados!$F$12</f>
        <v>156.95</v>
      </c>
      <c r="L29" s="595" t="n">
        <f aca="false">Dados!$F$12</f>
        <v>156.95</v>
      </c>
    </row>
    <row r="30" customFormat="false" ht="18" hidden="false" customHeight="true" outlineLevel="0" collapsed="false">
      <c r="A30" s="620" t="s">
        <v>412</v>
      </c>
      <c r="B30" s="620"/>
      <c r="C30" s="620"/>
      <c r="D30" s="275"/>
      <c r="E30" s="532"/>
      <c r="F30" s="623"/>
      <c r="G30" s="593" t="n">
        <v>0</v>
      </c>
      <c r="H30" s="593" t="n">
        <v>0</v>
      </c>
      <c r="I30" s="593" t="n">
        <v>0</v>
      </c>
      <c r="J30" s="593" t="n">
        <v>0</v>
      </c>
      <c r="K30" s="593" t="n">
        <f aca="false">Dados!$F$13</f>
        <v>21.17</v>
      </c>
      <c r="L30" s="595" t="n">
        <f aca="false">Dados!$F$13</f>
        <v>21.17</v>
      </c>
    </row>
    <row r="31" customFormat="false" ht="18" hidden="false" customHeight="true" outlineLevel="0" collapsed="false">
      <c r="A31" s="274" t="s">
        <v>125</v>
      </c>
      <c r="B31" s="274"/>
      <c r="C31" s="274"/>
      <c r="D31" s="275"/>
      <c r="E31" s="593"/>
      <c r="F31" s="623"/>
      <c r="G31" s="593" t="n">
        <v>0</v>
      </c>
      <c r="H31" s="593" t="n">
        <v>0</v>
      </c>
      <c r="I31" s="593" t="n">
        <v>0</v>
      </c>
      <c r="J31" s="593" t="n">
        <v>0</v>
      </c>
      <c r="K31" s="593" t="n">
        <f aca="false">Dados!$F$14</f>
        <v>210.57</v>
      </c>
      <c r="L31" s="595" t="n">
        <f aca="false">Dados!$F$14</f>
        <v>210.57</v>
      </c>
    </row>
    <row r="32" customFormat="false" ht="18" hidden="false" customHeight="true" outlineLevel="0" collapsed="false">
      <c r="A32" s="624" t="s">
        <v>126</v>
      </c>
      <c r="B32" s="624"/>
      <c r="C32" s="625" t="n">
        <f aca="false">Dados!E15</f>
        <v>22</v>
      </c>
      <c r="D32" s="626" t="n">
        <f aca="false">Dados!D15</f>
        <v>15.21</v>
      </c>
      <c r="E32" s="627" t="n">
        <f aca="false">Dados!F15</f>
        <v>0</v>
      </c>
      <c r="F32" s="623" t="n">
        <f aca="false">Dados!G15</f>
        <v>28.16</v>
      </c>
      <c r="G32" s="593" t="n">
        <v>0</v>
      </c>
      <c r="H32" s="593" t="n">
        <v>0</v>
      </c>
      <c r="I32" s="593" t="n">
        <v>0</v>
      </c>
      <c r="J32" s="593" t="n">
        <v>0</v>
      </c>
      <c r="K32" s="593" t="n">
        <f aca="false">ROUND((($F$32*$D$32)-(($F$32*$D$32)*$E$32)),2)</f>
        <v>428.31</v>
      </c>
      <c r="L32" s="595" t="n">
        <f aca="false">ROUND((($F$32*$D$32)-(($F$32*$D$32)*$E$32)),2)</f>
        <v>428.31</v>
      </c>
    </row>
    <row r="33" customFormat="false" ht="18" hidden="false" customHeight="true" outlineLevel="0" collapsed="false">
      <c r="A33" s="629" t="s">
        <v>128</v>
      </c>
      <c r="B33" s="629"/>
      <c r="C33" s="630" t="n">
        <f aca="false">Dados!E16</f>
        <v>22</v>
      </c>
      <c r="D33" s="631" t="n">
        <f aca="false">Dados!D16</f>
        <v>15.21</v>
      </c>
      <c r="E33" s="632" t="n">
        <f aca="false">Dados!F16</f>
        <v>0.06</v>
      </c>
      <c r="F33" s="633" t="n">
        <f aca="false">Dados!E35</f>
        <v>3.15</v>
      </c>
      <c r="G33" s="584" t="n">
        <v>0</v>
      </c>
      <c r="H33" s="584" t="n">
        <v>0</v>
      </c>
      <c r="I33" s="584" t="n">
        <v>0</v>
      </c>
      <c r="J33" s="593" t="n">
        <v>0</v>
      </c>
      <c r="K33" s="593" t="n">
        <f aca="false">ROUND((IF(((($F$33*2)*$D$33)-($E$33*K12))&gt;0,((($F$33*2)*$D$33)-($E$33*K12)),0)),2)</f>
        <v>0</v>
      </c>
      <c r="L33" s="595" t="n">
        <f aca="false">ROUND((IF(((($F$33*2)*$D$33)-($E$33*L12))&gt;0,((($F$33*2)*$D$33)-($E$33*L12)),0)),2)</f>
        <v>0</v>
      </c>
    </row>
    <row r="34" customFormat="false" ht="18" hidden="false" customHeight="true" outlineLevel="0" collapsed="false">
      <c r="A34" s="629" t="str">
        <f aca="false">Dados!H17</f>
        <v>Outros (inserir somente com a justificativa legal)</v>
      </c>
      <c r="B34" s="629"/>
      <c r="C34" s="629"/>
      <c r="D34" s="629"/>
      <c r="E34" s="764"/>
      <c r="F34" s="765"/>
      <c r="G34" s="634" t="n">
        <f aca="false">Dados!M17</f>
        <v>0</v>
      </c>
      <c r="H34" s="276" t="n">
        <f aca="false">Dados!M17</f>
        <v>0</v>
      </c>
      <c r="I34" s="276" t="n">
        <f aca="false">Dados!M17</f>
        <v>0</v>
      </c>
      <c r="J34" s="276" t="n">
        <f aca="false">Dados!M17</f>
        <v>0</v>
      </c>
      <c r="K34" s="276" t="n">
        <f aca="false">Dados!M17</f>
        <v>0</v>
      </c>
      <c r="L34" s="587" t="n">
        <f aca="false">Dados!M17</f>
        <v>0</v>
      </c>
    </row>
    <row r="35" customFormat="false" ht="18" hidden="false" customHeight="true" outlineLevel="0" collapsed="false">
      <c r="A35" s="629" t="str">
        <f aca="false">Dados!H18</f>
        <v>Outros (inserir somente com a justificativa legal)</v>
      </c>
      <c r="B35" s="629"/>
      <c r="C35" s="629"/>
      <c r="D35" s="629"/>
      <c r="E35" s="764"/>
      <c r="F35" s="765"/>
      <c r="G35" s="634" t="n">
        <f aca="false">Dados!M18</f>
        <v>0</v>
      </c>
      <c r="H35" s="276" t="n">
        <f aca="false">Dados!M18</f>
        <v>0</v>
      </c>
      <c r="I35" s="276" t="n">
        <f aca="false">Dados!M18</f>
        <v>0</v>
      </c>
      <c r="J35" s="276" t="n">
        <f aca="false">Dados!M18</f>
        <v>0</v>
      </c>
      <c r="K35" s="276" t="n">
        <f aca="false">Dados!M18</f>
        <v>0</v>
      </c>
      <c r="L35" s="587" t="n">
        <f aca="false">Dados!M18</f>
        <v>0</v>
      </c>
    </row>
    <row r="36" customFormat="false" ht="18" hidden="false" customHeight="true" outlineLevel="0" collapsed="false">
      <c r="A36" s="629" t="str">
        <f aca="false">Dados!H19</f>
        <v>Outros (inserir somente com a justificativa legal)</v>
      </c>
      <c r="B36" s="629"/>
      <c r="C36" s="629"/>
      <c r="D36" s="629"/>
      <c r="E36" s="764"/>
      <c r="F36" s="765"/>
      <c r="G36" s="634" t="n">
        <f aca="false">Dados!M19</f>
        <v>0</v>
      </c>
      <c r="H36" s="276" t="n">
        <f aca="false">Dados!M19</f>
        <v>0</v>
      </c>
      <c r="I36" s="276" t="n">
        <f aca="false">Dados!M19</f>
        <v>0</v>
      </c>
      <c r="J36" s="276" t="n">
        <f aca="false">Dados!M19</f>
        <v>0</v>
      </c>
      <c r="K36" s="276" t="n">
        <f aca="false">Dados!M19</f>
        <v>0</v>
      </c>
      <c r="L36" s="587" t="n">
        <f aca="false">Dados!M19</f>
        <v>0</v>
      </c>
    </row>
    <row r="37" customFormat="false" ht="18" hidden="false" customHeight="true" outlineLevel="0" collapsed="false">
      <c r="A37" s="635" t="s">
        <v>413</v>
      </c>
      <c r="B37" s="635"/>
      <c r="C37" s="635"/>
      <c r="D37" s="635"/>
      <c r="E37" s="635"/>
      <c r="F37" s="635"/>
      <c r="G37" s="603" t="n">
        <f aca="false">SUM(G26:G36)</f>
        <v>0</v>
      </c>
      <c r="H37" s="603" t="n">
        <f aca="false">SUM(H26:H36)</f>
        <v>0</v>
      </c>
      <c r="I37" s="603" t="n">
        <f aca="false">SUM(I26:I36)</f>
        <v>0</v>
      </c>
      <c r="J37" s="603" t="n">
        <f aca="false">SUM(J26:J36)</f>
        <v>0</v>
      </c>
      <c r="K37" s="603" t="n">
        <f aca="false">SUM(K26:K36)</f>
        <v>924.15</v>
      </c>
      <c r="L37" s="604" t="n">
        <f aca="false">SUM(L26:L36)</f>
        <v>924.15</v>
      </c>
    </row>
    <row r="38" customFormat="false" ht="18" hidden="false" customHeight="true" outlineLevel="0" collapsed="false">
      <c r="A38" s="636" t="s">
        <v>414</v>
      </c>
      <c r="B38" s="636"/>
      <c r="C38" s="636"/>
      <c r="D38" s="636"/>
      <c r="E38" s="636"/>
      <c r="F38" s="636"/>
      <c r="G38" s="637" t="n">
        <f aca="false">G23+G37</f>
        <v>0</v>
      </c>
      <c r="H38" s="611" t="n">
        <f aca="false">H23+H37</f>
        <v>0</v>
      </c>
      <c r="I38" s="611" t="n">
        <f aca="false">I23+I37</f>
        <v>0</v>
      </c>
      <c r="J38" s="611" t="n">
        <f aca="false">J23+J37</f>
        <v>0</v>
      </c>
      <c r="K38" s="611" t="n">
        <f aca="false">K23+K37</f>
        <v>7077.34</v>
      </c>
      <c r="L38" s="612" t="n">
        <f aca="false">L23+L37</f>
        <v>8422.36858305455</v>
      </c>
    </row>
    <row r="39" customFormat="false" ht="18" hidden="false" customHeight="true" outlineLevel="0" collapsed="false">
      <c r="A39" s="613" t="s">
        <v>415</v>
      </c>
      <c r="B39" s="613"/>
      <c r="C39" s="613"/>
      <c r="D39" s="613"/>
      <c r="E39" s="613"/>
      <c r="F39" s="613"/>
      <c r="G39" s="613"/>
      <c r="H39" s="613"/>
      <c r="I39" s="613"/>
      <c r="J39" s="613"/>
      <c r="K39" s="613"/>
      <c r="L39" s="613"/>
    </row>
    <row r="40" customFormat="false" ht="18" hidden="false" customHeight="true" outlineLevel="0" collapsed="false">
      <c r="A40" s="638" t="s">
        <v>205</v>
      </c>
      <c r="B40" s="638"/>
      <c r="C40" s="638"/>
      <c r="D40" s="638"/>
      <c r="E40" s="496" t="s">
        <v>206</v>
      </c>
      <c r="F40" s="496"/>
      <c r="G40" s="639"/>
      <c r="H40" s="639"/>
      <c r="I40" s="639"/>
      <c r="J40" s="639"/>
      <c r="K40" s="639"/>
      <c r="L40" s="639"/>
    </row>
    <row r="41" customFormat="false" ht="18" hidden="false" customHeight="true" outlineLevel="0" collapsed="false">
      <c r="A41" s="640" t="s">
        <v>416</v>
      </c>
      <c r="B41" s="641"/>
      <c r="C41" s="641"/>
      <c r="D41" s="641"/>
      <c r="E41" s="642" t="n">
        <f aca="false">Dados!K8</f>
        <v>0.03</v>
      </c>
      <c r="F41" s="643"/>
      <c r="G41" s="644" t="n">
        <f aca="false">ROUND((G38*$E$41),2)</f>
        <v>0</v>
      </c>
      <c r="H41" s="579" t="n">
        <f aca="false">ROUND((H38*$E$41),2)</f>
        <v>0</v>
      </c>
      <c r="I41" s="579" t="n">
        <f aca="false">ROUND((I38*$E$41),2)</f>
        <v>0</v>
      </c>
      <c r="J41" s="579" t="n">
        <f aca="false">ROUND((J38*$E$41),2)</f>
        <v>0</v>
      </c>
      <c r="K41" s="579" t="n">
        <f aca="false">ROUND((K38*$E$41),2)</f>
        <v>212.32</v>
      </c>
      <c r="L41" s="581" t="n">
        <f aca="false">ROUND((L38*$E$41),2)</f>
        <v>252.67</v>
      </c>
    </row>
    <row r="42" customFormat="false" ht="18" hidden="false" customHeight="true" outlineLevel="0" collapsed="false">
      <c r="A42" s="645" t="s">
        <v>417</v>
      </c>
      <c r="B42" s="645"/>
      <c r="C42" s="645"/>
      <c r="D42" s="645"/>
      <c r="E42" s="646"/>
      <c r="F42" s="647"/>
      <c r="G42" s="593" t="n">
        <f aca="false">G38+G41</f>
        <v>0</v>
      </c>
      <c r="H42" s="593" t="n">
        <f aca="false">H38+H41</f>
        <v>0</v>
      </c>
      <c r="I42" s="593" t="n">
        <f aca="false">I38+I41</f>
        <v>0</v>
      </c>
      <c r="J42" s="593" t="n">
        <f aca="false">J38+J41</f>
        <v>0</v>
      </c>
      <c r="K42" s="593" t="n">
        <f aca="false">K38+K41</f>
        <v>7289.66</v>
      </c>
      <c r="L42" s="595" t="n">
        <f aca="false">L38+L41</f>
        <v>8675.03858305455</v>
      </c>
    </row>
    <row r="43" customFormat="false" ht="18" hidden="false" customHeight="true" outlineLevel="0" collapsed="false">
      <c r="A43" s="274" t="s">
        <v>108</v>
      </c>
      <c r="B43" s="274"/>
      <c r="C43" s="274"/>
      <c r="D43" s="274"/>
      <c r="E43" s="646" t="n">
        <f aca="false">Dados!K9</f>
        <v>0.0679</v>
      </c>
      <c r="F43" s="647"/>
      <c r="G43" s="593" t="n">
        <f aca="false">ROUND((G42*$E$43),2)</f>
        <v>0</v>
      </c>
      <c r="H43" s="593" t="n">
        <f aca="false">ROUND((H42*$E$43),2)</f>
        <v>0</v>
      </c>
      <c r="I43" s="593" t="n">
        <f aca="false">ROUND((I42*$E$43),2)</f>
        <v>0</v>
      </c>
      <c r="J43" s="593" t="n">
        <f aca="false">ROUND((J42*$E$43),2)</f>
        <v>0</v>
      </c>
      <c r="K43" s="593" t="n">
        <f aca="false">ROUND((K42*$E$43),2)</f>
        <v>494.97</v>
      </c>
      <c r="L43" s="595" t="n">
        <f aca="false">ROUND((L42*$E$43),2)</f>
        <v>589.04</v>
      </c>
    </row>
    <row r="44" customFormat="false" ht="24" hidden="false" customHeight="true" outlineLevel="0" collapsed="false">
      <c r="A44" s="648" t="s">
        <v>418</v>
      </c>
      <c r="B44" s="648"/>
      <c r="C44" s="648"/>
      <c r="D44" s="648"/>
      <c r="E44" s="649" t="n">
        <f aca="false">SUM(E41:E43)</f>
        <v>0.0979</v>
      </c>
      <c r="F44" s="650"/>
      <c r="G44" s="603" t="n">
        <f aca="false">G41+G43</f>
        <v>0</v>
      </c>
      <c r="H44" s="603" t="n">
        <f aca="false">H41+H43</f>
        <v>0</v>
      </c>
      <c r="I44" s="603" t="n">
        <f aca="false">I41+I43</f>
        <v>0</v>
      </c>
      <c r="J44" s="603" t="n">
        <f aca="false">J41+J43</f>
        <v>0</v>
      </c>
      <c r="K44" s="603" t="n">
        <f aca="false">K41+K43</f>
        <v>707.29</v>
      </c>
      <c r="L44" s="604" t="n">
        <f aca="false">L41+L43</f>
        <v>841.71</v>
      </c>
    </row>
    <row r="45" customFormat="false" ht="25.5" hidden="false" customHeight="true" outlineLevel="0" collapsed="false">
      <c r="A45" s="651" t="s">
        <v>419</v>
      </c>
      <c r="B45" s="651"/>
      <c r="C45" s="651"/>
      <c r="D45" s="651"/>
      <c r="E45" s="651"/>
      <c r="F45" s="651"/>
      <c r="G45" s="611" t="n">
        <f aca="false">G23+G37+G44</f>
        <v>0</v>
      </c>
      <c r="H45" s="611" t="n">
        <f aca="false">H23+H37+H44</f>
        <v>0</v>
      </c>
      <c r="I45" s="611" t="n">
        <f aca="false">I23+I37+I44</f>
        <v>0</v>
      </c>
      <c r="J45" s="611" t="n">
        <f aca="false">J23+J37+J44</f>
        <v>0</v>
      </c>
      <c r="K45" s="611" t="n">
        <f aca="false">K23+K37+K44</f>
        <v>7784.63</v>
      </c>
      <c r="L45" s="612" t="n">
        <f aca="false">L23+L37+L44</f>
        <v>9264.07858305455</v>
      </c>
    </row>
    <row r="46" customFormat="false" ht="18" hidden="false" customHeight="true" outlineLevel="0" collapsed="false">
      <c r="A46" s="652" t="s">
        <v>420</v>
      </c>
      <c r="B46" s="652"/>
      <c r="C46" s="652"/>
      <c r="D46" s="652"/>
      <c r="E46" s="652"/>
      <c r="F46" s="652"/>
      <c r="G46" s="652"/>
      <c r="H46" s="652"/>
      <c r="I46" s="652"/>
      <c r="J46" s="652"/>
      <c r="K46" s="652"/>
      <c r="L46" s="652"/>
    </row>
    <row r="47" customFormat="false" ht="18" hidden="false" customHeight="true" outlineLevel="0" collapsed="false">
      <c r="A47" s="653" t="s">
        <v>205</v>
      </c>
      <c r="B47" s="653"/>
      <c r="C47" s="653"/>
      <c r="D47" s="653"/>
      <c r="E47" s="438" t="s">
        <v>206</v>
      </c>
      <c r="F47" s="438"/>
      <c r="G47" s="654"/>
      <c r="H47" s="654"/>
      <c r="I47" s="654"/>
      <c r="J47" s="654"/>
      <c r="K47" s="654"/>
      <c r="L47" s="654"/>
    </row>
    <row r="48" customFormat="false" ht="18" hidden="false" customHeight="true" outlineLevel="0" collapsed="false">
      <c r="A48" s="617" t="s">
        <v>111</v>
      </c>
      <c r="B48" s="617"/>
      <c r="C48" s="617"/>
      <c r="D48" s="617"/>
      <c r="E48" s="646" t="n">
        <f aca="false">Dados!K10</f>
        <v>0.076</v>
      </c>
      <c r="F48" s="647"/>
      <c r="G48" s="644" t="n">
        <f aca="false">ROUND((G52*$E$48),2)</f>
        <v>0</v>
      </c>
      <c r="H48" s="579" t="n">
        <f aca="false">ROUND((H52*$E$48),2)</f>
        <v>0</v>
      </c>
      <c r="I48" s="579" t="n">
        <f aca="false">ROUND((I52*$E$48),2)</f>
        <v>0</v>
      </c>
      <c r="J48" s="579" t="n">
        <f aca="false">ROUND((J52*$E$48),2)</f>
        <v>0</v>
      </c>
      <c r="K48" s="579" t="n">
        <f aca="false">ROUND((K52*$E$48),2)</f>
        <v>682</v>
      </c>
      <c r="L48" s="581" t="n">
        <f aca="false">ROUND((L52*$E$48),2)</f>
        <v>811.61</v>
      </c>
    </row>
    <row r="49" customFormat="false" ht="18" hidden="false" customHeight="true" outlineLevel="0" collapsed="false">
      <c r="A49" s="274" t="s">
        <v>421</v>
      </c>
      <c r="B49" s="274"/>
      <c r="C49" s="274"/>
      <c r="D49" s="274"/>
      <c r="E49" s="646" t="n">
        <f aca="false">Dados!K11</f>
        <v>0.0165</v>
      </c>
      <c r="F49" s="647"/>
      <c r="G49" s="593" t="n">
        <f aca="false">ROUND((G52*$E$49),2)</f>
        <v>0</v>
      </c>
      <c r="H49" s="593" t="n">
        <f aca="false">ROUND((H52*$E$49),2)</f>
        <v>0</v>
      </c>
      <c r="I49" s="593" t="n">
        <f aca="false">ROUND((I52*$E$49),2)</f>
        <v>0</v>
      </c>
      <c r="J49" s="593" t="n">
        <f aca="false">ROUND((J52*$E$49),2)</f>
        <v>0</v>
      </c>
      <c r="K49" s="593" t="n">
        <f aca="false">ROUND((K52*$E$49),2)</f>
        <v>148.07</v>
      </c>
      <c r="L49" s="595" t="n">
        <f aca="false">ROUND((L52*$E$49),2)</f>
        <v>176.2</v>
      </c>
    </row>
    <row r="50" customFormat="false" ht="18" hidden="false" customHeight="true" outlineLevel="0" collapsed="false">
      <c r="A50" s="274" t="s">
        <v>134</v>
      </c>
      <c r="B50" s="274"/>
      <c r="C50" s="274"/>
      <c r="D50" s="274"/>
      <c r="E50" s="646" t="n">
        <f aca="false">Dados!D35</f>
        <v>0.04</v>
      </c>
      <c r="F50" s="647"/>
      <c r="G50" s="593" t="n">
        <f aca="false">ROUND((G52*$E$50),2)</f>
        <v>0</v>
      </c>
      <c r="H50" s="593" t="n">
        <f aca="false">ROUND((H52*$E$50),2)</f>
        <v>0</v>
      </c>
      <c r="I50" s="593" t="n">
        <f aca="false">ROUND((I52*$E$50),2)</f>
        <v>0</v>
      </c>
      <c r="J50" s="593" t="n">
        <f aca="false">ROUND((J52*$E$50),2)</f>
        <v>0</v>
      </c>
      <c r="K50" s="593" t="n">
        <f aca="false">ROUND((K52*$E$50),2)</f>
        <v>358.95</v>
      </c>
      <c r="L50" s="595" t="n">
        <f aca="false">ROUND((L52*$E$50),2)</f>
        <v>427.16</v>
      </c>
    </row>
    <row r="51" customFormat="false" ht="18.75" hidden="false" customHeight="true" outlineLevel="0" collapsed="false">
      <c r="A51" s="655" t="s">
        <v>422</v>
      </c>
      <c r="B51" s="655"/>
      <c r="C51" s="655"/>
      <c r="D51" s="655"/>
      <c r="E51" s="656" t="n">
        <f aca="false">SUM(E48:E50)</f>
        <v>0.1325</v>
      </c>
      <c r="F51" s="657"/>
      <c r="G51" s="634" t="n">
        <f aca="false">SUM(G48:G50)</f>
        <v>0</v>
      </c>
      <c r="H51" s="634" t="n">
        <f aca="false">SUM(H48:H50)</f>
        <v>0</v>
      </c>
      <c r="I51" s="634" t="n">
        <f aca="false">SUM(I48:I50)</f>
        <v>0</v>
      </c>
      <c r="J51" s="634" t="n">
        <f aca="false">SUM(J48:J50)</f>
        <v>0</v>
      </c>
      <c r="K51" s="634" t="n">
        <f aca="false">SUM(K48:K50)</f>
        <v>1189.02</v>
      </c>
      <c r="L51" s="658" t="n">
        <f aca="false">SUM(L48:L50)</f>
        <v>1414.97</v>
      </c>
    </row>
    <row r="52" customFormat="false" ht="22.5" hidden="false" customHeight="true" outlineLevel="0" collapsed="false">
      <c r="A52" s="659" t="str">
        <f aca="false">A53</f>
        <v>VALOR MENSAL DA CATEGORIA</v>
      </c>
      <c r="B52" s="659"/>
      <c r="C52" s="659"/>
      <c r="D52" s="659"/>
      <c r="E52" s="659"/>
      <c r="F52" s="659"/>
      <c r="G52" s="660" t="n">
        <f aca="false">ROUND(G45/(1-$E$51),2)</f>
        <v>0</v>
      </c>
      <c r="H52" s="660" t="n">
        <f aca="false">ROUND(H45/(1-$E$51),2)</f>
        <v>0</v>
      </c>
      <c r="I52" s="660" t="n">
        <f aca="false">ROUND(I45/(1-$E$51),2)</f>
        <v>0</v>
      </c>
      <c r="J52" s="660" t="n">
        <f aca="false">ROUND(J45/(1-$E$51),2)</f>
        <v>0</v>
      </c>
      <c r="K52" s="660" t="n">
        <f aca="false">ROUND(K45/(1-$E$51),2)</f>
        <v>8973.64</v>
      </c>
      <c r="L52" s="661" t="n">
        <f aca="false">ROUND(L45/(1-$E$51),2)</f>
        <v>10679.05</v>
      </c>
    </row>
    <row r="53" customFormat="false" ht="34.5" hidden="false" customHeight="true" outlineLevel="0" collapsed="false">
      <c r="A53" s="662" t="s">
        <v>377</v>
      </c>
      <c r="B53" s="662"/>
      <c r="C53" s="662"/>
      <c r="D53" s="662"/>
      <c r="E53" s="662"/>
      <c r="F53" s="662"/>
      <c r="G53" s="663" t="n">
        <f aca="false">G52</f>
        <v>0</v>
      </c>
      <c r="H53" s="663" t="n">
        <f aca="false">H52</f>
        <v>0</v>
      </c>
      <c r="I53" s="663" t="n">
        <f aca="false">I52</f>
        <v>0</v>
      </c>
      <c r="J53" s="663" t="n">
        <f aca="false">J52</f>
        <v>0</v>
      </c>
      <c r="K53" s="663" t="n">
        <f aca="false">K52</f>
        <v>8973.64</v>
      </c>
      <c r="L53" s="664" t="n">
        <f aca="false">L52</f>
        <v>10679.05</v>
      </c>
    </row>
    <row r="54" customFormat="false" ht="39.75" hidden="false" customHeight="true" outlineLevel="0" collapsed="false">
      <c r="A54" s="662" t="s">
        <v>423</v>
      </c>
      <c r="B54" s="662"/>
      <c r="C54" s="662"/>
      <c r="D54" s="662"/>
      <c r="E54" s="662"/>
      <c r="F54" s="662"/>
      <c r="G54" s="663" t="n">
        <f aca="false">G53*1</f>
        <v>0</v>
      </c>
      <c r="H54" s="663" t="n">
        <f aca="false">H53*1</f>
        <v>0</v>
      </c>
      <c r="I54" s="663" t="n">
        <f aca="false">I53*2</f>
        <v>0</v>
      </c>
      <c r="J54" s="663" t="n">
        <f aca="false">J53*2</f>
        <v>0</v>
      </c>
      <c r="K54" s="663" t="n">
        <f aca="false">K53*2</f>
        <v>17947.28</v>
      </c>
      <c r="L54" s="664" t="n">
        <f aca="false">L53*2</f>
        <v>21358.1</v>
      </c>
    </row>
    <row r="55" customFormat="false" ht="76.5" hidden="false" customHeight="true" outlineLevel="0" collapsed="false">
      <c r="A55" s="665"/>
      <c r="B55" s="665"/>
      <c r="C55" s="665"/>
      <c r="D55" s="665"/>
      <c r="E55" s="665"/>
      <c r="F55" s="665"/>
      <c r="G55" s="666"/>
      <c r="H55" s="666"/>
      <c r="I55" s="666"/>
      <c r="J55" s="666"/>
      <c r="K55" s="666"/>
      <c r="L55" s="666"/>
    </row>
    <row r="56" customFormat="false" ht="41.25" hidden="false" customHeight="true" outlineLevel="0" collapsed="false">
      <c r="A56" s="667" t="s">
        <v>424</v>
      </c>
      <c r="B56" s="667"/>
      <c r="C56" s="667"/>
      <c r="D56" s="667"/>
      <c r="E56" s="667"/>
      <c r="F56" s="667"/>
      <c r="G56" s="667"/>
      <c r="H56" s="667"/>
      <c r="I56" s="667"/>
      <c r="J56" s="667"/>
      <c r="K56" s="667"/>
      <c r="L56" s="667"/>
    </row>
    <row r="57" customFormat="false" ht="20.25" hidden="false" customHeight="true" outlineLevel="0" collapsed="false">
      <c r="A57" s="775" t="str">
        <f aca="false">BH!$A$57</f>
        <v>ANEXO X</v>
      </c>
      <c r="B57" s="775"/>
      <c r="C57" s="775"/>
      <c r="D57" s="775"/>
      <c r="E57" s="775"/>
      <c r="F57" s="775"/>
      <c r="G57" s="775"/>
      <c r="H57" s="775"/>
      <c r="I57" s="775"/>
      <c r="J57" s="775"/>
      <c r="K57" s="775"/>
      <c r="L57" s="775"/>
    </row>
    <row r="58" customFormat="false" ht="13.5" hidden="false" customHeight="true" outlineLevel="0" collapsed="false">
      <c r="A58" s="668"/>
      <c r="B58" s="669"/>
      <c r="C58" s="669"/>
      <c r="D58" s="669"/>
      <c r="E58" s="669"/>
      <c r="F58" s="669"/>
      <c r="G58" s="669"/>
      <c r="I58" s="669"/>
      <c r="J58" s="670" t="s">
        <v>102</v>
      </c>
      <c r="K58" s="669"/>
      <c r="L58" s="671"/>
    </row>
    <row r="59" customFormat="false" ht="69" hidden="false" customHeight="true" outlineLevel="0" collapsed="false">
      <c r="A59" s="672" t="s">
        <v>425</v>
      </c>
      <c r="B59" s="672"/>
      <c r="C59" s="672"/>
      <c r="D59" s="672"/>
      <c r="E59" s="672"/>
      <c r="F59" s="672"/>
      <c r="G59" s="673" t="str">
        <f aca="false">G10</f>
        <v>DIURNO 220H/M</v>
      </c>
      <c r="H59" s="673" t="str">
        <f aca="false">H10</f>
        <v>DIURNO 220H/M LÍDER</v>
      </c>
      <c r="I59" s="673" t="str">
        <f aca="false">I10</f>
        <v>DIURNO 12HX36H (COM INTERVALO)</v>
      </c>
      <c r="J59" s="673" t="str">
        <f aca="false">J10</f>
        <v>DIURNO 12HX36H INDENIZADO FINAIS SEMANA E FERIADOS)</v>
      </c>
      <c r="K59" s="673" t="str">
        <f aca="false">K10</f>
        <v>DIURNO 12HX36H (INDENIZADO)</v>
      </c>
      <c r="L59" s="674" t="str">
        <f aca="false">L10</f>
        <v>NOTURNO 12HX36H (INDENIZADO)</v>
      </c>
    </row>
    <row r="60" customFormat="false" ht="27.75" hidden="false" customHeight="true" outlineLevel="0" collapsed="false">
      <c r="A60" s="675" t="s">
        <v>426</v>
      </c>
      <c r="B60" s="676" t="s">
        <v>241</v>
      </c>
      <c r="C60" s="676"/>
      <c r="D60" s="676"/>
      <c r="E60" s="676"/>
      <c r="F60" s="677" t="s">
        <v>427</v>
      </c>
      <c r="G60" s="678" t="s">
        <v>102</v>
      </c>
      <c r="H60" s="678"/>
      <c r="I60" s="678"/>
      <c r="J60" s="678"/>
      <c r="K60" s="678"/>
      <c r="L60" s="678"/>
    </row>
    <row r="61" customFormat="false" ht="18" hidden="false" customHeight="true" outlineLevel="0" collapsed="false">
      <c r="A61" s="679" t="n">
        <v>1</v>
      </c>
      <c r="B61" s="680" t="s">
        <v>428</v>
      </c>
      <c r="C61" s="680"/>
      <c r="D61" s="680"/>
      <c r="E61" s="680"/>
      <c r="F61" s="680"/>
      <c r="G61" s="681" t="n">
        <f aca="false">G20</f>
        <v>0</v>
      </c>
      <c r="H61" s="681" t="n">
        <f aca="false">H20</f>
        <v>0</v>
      </c>
      <c r="I61" s="681" t="n">
        <f aca="false">I20</f>
        <v>0</v>
      </c>
      <c r="J61" s="681" t="n">
        <f aca="false">J20</f>
        <v>0</v>
      </c>
      <c r="K61" s="681" t="n">
        <f aca="false">K20</f>
        <v>3282.37</v>
      </c>
      <c r="L61" s="682" t="n">
        <f aca="false">L20</f>
        <v>4044.85858305455</v>
      </c>
    </row>
    <row r="62" customFormat="false" ht="18" hidden="false" customHeight="true" outlineLevel="0" collapsed="false">
      <c r="A62" s="683" t="s">
        <v>310</v>
      </c>
      <c r="B62" s="709" t="s">
        <v>242</v>
      </c>
      <c r="C62" s="709"/>
      <c r="D62" s="709"/>
      <c r="E62" s="709"/>
      <c r="F62" s="685" t="n">
        <f aca="false">Encargos!C40</f>
        <v>0.0909</v>
      </c>
      <c r="G62" s="276" t="n">
        <f aca="false">ROUND($F$62*G61,2)</f>
        <v>0</v>
      </c>
      <c r="H62" s="276" t="n">
        <f aca="false">ROUND($F$62*H61,2)</f>
        <v>0</v>
      </c>
      <c r="I62" s="276" t="n">
        <f aca="false">ROUND($F$62*I61,2)</f>
        <v>0</v>
      </c>
      <c r="J62" s="276" t="n">
        <f aca="false">ROUND($F$62*J61,2)</f>
        <v>0</v>
      </c>
      <c r="K62" s="276" t="n">
        <f aca="false">ROUND($F$62*K61,2)</f>
        <v>298.37</v>
      </c>
      <c r="L62" s="587" t="n">
        <f aca="false">ROUND($F$62*L61,2)</f>
        <v>367.68</v>
      </c>
    </row>
    <row r="63" customFormat="false" ht="28.5" hidden="false" customHeight="true" outlineLevel="0" collapsed="false">
      <c r="A63" s="683" t="s">
        <v>365</v>
      </c>
      <c r="B63" s="686" t="s">
        <v>247</v>
      </c>
      <c r="C63" s="686"/>
      <c r="D63" s="686"/>
      <c r="E63" s="686"/>
      <c r="F63" s="687" t="n">
        <f aca="false">F62*Encargos!C19</f>
        <v>0.0361782</v>
      </c>
      <c r="G63" s="276" t="n">
        <f aca="false">ROUND($F$63*G61,2)</f>
        <v>0</v>
      </c>
      <c r="H63" s="276" t="n">
        <f aca="false">ROUND($F$63*H61,2)</f>
        <v>0</v>
      </c>
      <c r="I63" s="276" t="n">
        <f aca="false">ROUND($F$63*I61,2)</f>
        <v>0</v>
      </c>
      <c r="J63" s="276" t="n">
        <f aca="false">ROUND($F$63*J61,2)</f>
        <v>0</v>
      </c>
      <c r="K63" s="276" t="n">
        <f aca="false">ROUND($F$63*K61,2)</f>
        <v>118.75</v>
      </c>
      <c r="L63" s="587" t="n">
        <f aca="false">ROUND($F$63*L61,2)</f>
        <v>146.34</v>
      </c>
    </row>
    <row r="64" customFormat="false" ht="24" hidden="false" customHeight="true" outlineLevel="0" collapsed="false">
      <c r="A64" s="688" t="s">
        <v>429</v>
      </c>
      <c r="B64" s="688"/>
      <c r="C64" s="688"/>
      <c r="D64" s="688"/>
      <c r="E64" s="688"/>
      <c r="F64" s="689" t="n">
        <f aca="false">SUM(F62:F63)</f>
        <v>0.1270782</v>
      </c>
      <c r="G64" s="690" t="n">
        <f aca="false">SUM(G62:G63)</f>
        <v>0</v>
      </c>
      <c r="H64" s="690" t="n">
        <f aca="false">SUM(H62:H63)</f>
        <v>0</v>
      </c>
      <c r="I64" s="690" t="n">
        <f aca="false">SUM(I62:I63)</f>
        <v>0</v>
      </c>
      <c r="J64" s="690" t="n">
        <f aca="false">SUM(J62:J63)</f>
        <v>0</v>
      </c>
      <c r="K64" s="690" t="n">
        <f aca="false">SUM(K62:K63)</f>
        <v>417.12</v>
      </c>
      <c r="L64" s="691" t="n">
        <f aca="false">SUM(L62:L63)</f>
        <v>514.02</v>
      </c>
    </row>
    <row r="65" customFormat="false" ht="18" hidden="false" customHeight="true" outlineLevel="0" collapsed="false">
      <c r="A65" s="692" t="s">
        <v>430</v>
      </c>
      <c r="B65" s="692"/>
      <c r="C65" s="692"/>
      <c r="D65" s="692"/>
      <c r="E65" s="692"/>
      <c r="F65" s="692"/>
      <c r="G65" s="693" t="n">
        <f aca="false">G64*12</f>
        <v>0</v>
      </c>
      <c r="H65" s="693" t="n">
        <f aca="false">H64*12</f>
        <v>0</v>
      </c>
      <c r="I65" s="693" t="n">
        <f aca="false">I64*12</f>
        <v>0</v>
      </c>
      <c r="J65" s="693" t="n">
        <f aca="false">J64*12</f>
        <v>0</v>
      </c>
      <c r="K65" s="693" t="n">
        <f aca="false">K64*12</f>
        <v>5005.44</v>
      </c>
      <c r="L65" s="694" t="n">
        <f aca="false">L64*12</f>
        <v>6168.24</v>
      </c>
    </row>
    <row r="66" customFormat="false" ht="18" hidden="false" customHeight="true" outlineLevel="0" collapsed="false">
      <c r="A66" s="695" t="n">
        <v>2</v>
      </c>
      <c r="B66" s="696" t="s">
        <v>431</v>
      </c>
      <c r="C66" s="696"/>
      <c r="D66" s="696"/>
      <c r="E66" s="696"/>
      <c r="F66" s="696"/>
      <c r="G66" s="697" t="s">
        <v>102</v>
      </c>
      <c r="H66" s="697"/>
      <c r="I66" s="697"/>
      <c r="J66" s="697"/>
      <c r="K66" s="697"/>
      <c r="L66" s="697"/>
    </row>
    <row r="67" customFormat="false" ht="18" hidden="false" customHeight="true" outlineLevel="0" collapsed="false">
      <c r="A67" s="683" t="s">
        <v>310</v>
      </c>
      <c r="B67" s="698" t="s">
        <v>126</v>
      </c>
      <c r="C67" s="698"/>
      <c r="D67" s="698"/>
      <c r="E67" s="698"/>
      <c r="F67" s="698"/>
      <c r="G67" s="593" t="n">
        <f aca="false">G32</f>
        <v>0</v>
      </c>
      <c r="H67" s="593" t="n">
        <f aca="false">H32</f>
        <v>0</v>
      </c>
      <c r="I67" s="593" t="n">
        <f aca="false">I32</f>
        <v>0</v>
      </c>
      <c r="J67" s="593" t="n">
        <f aca="false">J32</f>
        <v>0</v>
      </c>
      <c r="K67" s="593" t="n">
        <f aca="false">K32</f>
        <v>428.31</v>
      </c>
      <c r="L67" s="595" t="n">
        <f aca="false">L32</f>
        <v>428.31</v>
      </c>
    </row>
    <row r="68" customFormat="false" ht="18" hidden="false" customHeight="true" outlineLevel="0" collapsed="false">
      <c r="A68" s="683" t="s">
        <v>299</v>
      </c>
      <c r="B68" s="698" t="s">
        <v>128</v>
      </c>
      <c r="C68" s="698"/>
      <c r="D68" s="698"/>
      <c r="E68" s="698"/>
      <c r="F68" s="698"/>
      <c r="G68" s="593" t="n">
        <f aca="false">G33</f>
        <v>0</v>
      </c>
      <c r="H68" s="593" t="n">
        <f aca="false">H33</f>
        <v>0</v>
      </c>
      <c r="I68" s="593" t="n">
        <f aca="false">I33</f>
        <v>0</v>
      </c>
      <c r="J68" s="593" t="n">
        <f aca="false">J33</f>
        <v>0</v>
      </c>
      <c r="K68" s="593" t="n">
        <f aca="false">K33</f>
        <v>0</v>
      </c>
      <c r="L68" s="595" t="n">
        <f aca="false">L33</f>
        <v>0</v>
      </c>
    </row>
    <row r="69" customFormat="false" ht="18" hidden="false" customHeight="true" outlineLevel="0" collapsed="false">
      <c r="A69" s="683" t="s">
        <v>324</v>
      </c>
      <c r="B69" s="698" t="s">
        <v>432</v>
      </c>
      <c r="C69" s="698"/>
      <c r="D69" s="698"/>
      <c r="E69" s="698"/>
      <c r="F69" s="698"/>
      <c r="G69" s="593" t="n">
        <f aca="false">G22</f>
        <v>0</v>
      </c>
      <c r="H69" s="593" t="n">
        <f aca="false">H22</f>
        <v>0</v>
      </c>
      <c r="I69" s="593" t="n">
        <f aca="false">I22</f>
        <v>0</v>
      </c>
      <c r="J69" s="593" t="n">
        <f aca="false">J22</f>
        <v>0</v>
      </c>
      <c r="K69" s="593" t="n">
        <f aca="false">K22</f>
        <v>363.09</v>
      </c>
      <c r="L69" s="595" t="n">
        <f aca="false">L22</f>
        <v>363.09</v>
      </c>
    </row>
    <row r="70" customFormat="false" ht="18" hidden="false" customHeight="true" outlineLevel="0" collapsed="false">
      <c r="A70" s="699" t="s">
        <v>433</v>
      </c>
      <c r="B70" s="699"/>
      <c r="C70" s="699"/>
      <c r="D70" s="699"/>
      <c r="E70" s="699"/>
      <c r="F70" s="699"/>
      <c r="G70" s="700" t="n">
        <f aca="false">SUM(G67:G69)</f>
        <v>0</v>
      </c>
      <c r="H70" s="700" t="n">
        <f aca="false">SUM(H67:H69)</f>
        <v>0</v>
      </c>
      <c r="I70" s="700" t="n">
        <f aca="false">SUM(I67:I69)</f>
        <v>0</v>
      </c>
      <c r="J70" s="700" t="n">
        <f aca="false">SUM(J67:J69)</f>
        <v>0</v>
      </c>
      <c r="K70" s="700" t="n">
        <f aca="false">SUM(K67:K69)</f>
        <v>791.4</v>
      </c>
      <c r="L70" s="701" t="n">
        <f aca="false">SUM(L67:L69)</f>
        <v>791.4</v>
      </c>
    </row>
    <row r="71" customFormat="false" ht="27" hidden="false" customHeight="true" outlineLevel="0" collapsed="false">
      <c r="A71" s="702" t="n">
        <v>5</v>
      </c>
      <c r="B71" s="703" t="s">
        <v>434</v>
      </c>
      <c r="C71" s="703"/>
      <c r="D71" s="703"/>
      <c r="E71" s="703"/>
      <c r="F71" s="704" t="s">
        <v>427</v>
      </c>
      <c r="G71" s="705" t="s">
        <v>263</v>
      </c>
      <c r="H71" s="705"/>
      <c r="I71" s="705"/>
      <c r="J71" s="705"/>
      <c r="K71" s="705"/>
      <c r="L71" s="705"/>
    </row>
    <row r="72" customFormat="false" ht="25.5" hidden="false" customHeight="true" outlineLevel="0" collapsed="false">
      <c r="A72" s="683" t="s">
        <v>310</v>
      </c>
      <c r="B72" s="686" t="s">
        <v>435</v>
      </c>
      <c r="C72" s="686"/>
      <c r="D72" s="686"/>
      <c r="E72" s="686"/>
      <c r="F72" s="706" t="n">
        <f aca="false">E41</f>
        <v>0.03</v>
      </c>
      <c r="G72" s="707" t="n">
        <f aca="false">ROUND(($F$72*G85),2)</f>
        <v>0</v>
      </c>
      <c r="H72" s="707" t="n">
        <f aca="false">ROUND(($F$72*H85),2)</f>
        <v>0</v>
      </c>
      <c r="I72" s="707" t="n">
        <f aca="false">ROUND(($F$72*I85),2)</f>
        <v>0</v>
      </c>
      <c r="J72" s="707" t="n">
        <f aca="false">ROUND(($F$72*J85),2)</f>
        <v>0</v>
      </c>
      <c r="K72" s="707" t="n">
        <f aca="false">ROUND(($F$72*K85),2)</f>
        <v>173.91</v>
      </c>
      <c r="L72" s="708" t="n">
        <f aca="false">ROUND(($F$72*L85),2)</f>
        <v>208.79</v>
      </c>
    </row>
    <row r="73" customFormat="false" ht="18" hidden="false" customHeight="true" outlineLevel="0" collapsed="false">
      <c r="A73" s="683" t="s">
        <v>299</v>
      </c>
      <c r="B73" s="709" t="s">
        <v>108</v>
      </c>
      <c r="C73" s="709"/>
      <c r="D73" s="709"/>
      <c r="E73" s="709"/>
      <c r="F73" s="706" t="n">
        <f aca="false">E43</f>
        <v>0.0679</v>
      </c>
      <c r="G73" s="707" t="n">
        <f aca="false">ROUND($F$73*(G72+G85),2)</f>
        <v>0</v>
      </c>
      <c r="H73" s="707" t="n">
        <f aca="false">ROUND($F$73*(H72+H85),2)</f>
        <v>0</v>
      </c>
      <c r="I73" s="707" t="n">
        <f aca="false">ROUND($F$73*(I72+I85),2)</f>
        <v>0</v>
      </c>
      <c r="J73" s="707" t="n">
        <f aca="false">ROUND($F$73*(J72+J85),2)</f>
        <v>0</v>
      </c>
      <c r="K73" s="707" t="n">
        <f aca="false">ROUND($F$73*(K72+K85),2)</f>
        <v>405.41</v>
      </c>
      <c r="L73" s="708" t="n">
        <f aca="false">ROUND($F$73*(L72+L85),2)</f>
        <v>486.74</v>
      </c>
    </row>
    <row r="74" customFormat="false" ht="18" hidden="false" customHeight="true" outlineLevel="0" collapsed="false">
      <c r="A74" s="710" t="s">
        <v>324</v>
      </c>
      <c r="B74" s="711" t="s">
        <v>436</v>
      </c>
      <c r="C74" s="711"/>
      <c r="D74" s="711"/>
      <c r="E74" s="711"/>
      <c r="F74" s="712" t="n">
        <f aca="false">SUM(F75:F78)</f>
        <v>0.1325</v>
      </c>
      <c r="G74" s="713" t="n">
        <f aca="false">ROUND((((G85+G72+G73)/(1-$F$74))-(G85+G72+G73)),2)</f>
        <v>0</v>
      </c>
      <c r="H74" s="713" t="n">
        <f aca="false">ROUND((((H85+H72+H73)/(1-$F$74))-(H85+H72+H73)),2)</f>
        <v>0</v>
      </c>
      <c r="I74" s="713" t="n">
        <f aca="false">ROUND((((I85+I72+I73)/(1-$F$74))-(I85+I72+I73)),2)</f>
        <v>0</v>
      </c>
      <c r="J74" s="713" t="n">
        <f aca="false">ROUND((((J85+J72+J73)/(1-$F$74))-(J85+J72+J73)),2)</f>
        <v>0</v>
      </c>
      <c r="K74" s="713" t="n">
        <f aca="false">ROUND((((K85+K72+K73)/(1-$F$74))-(K85+K72+K73)),2)</f>
        <v>973.88</v>
      </c>
      <c r="L74" s="714" t="n">
        <f aca="false">ROUND((((L85+L72+L73)/(1-$F$74))-(L85+L72+L73)),2)</f>
        <v>1169.23</v>
      </c>
    </row>
    <row r="75" customFormat="false" ht="18" hidden="false" customHeight="true" outlineLevel="0" collapsed="false">
      <c r="A75" s="715" t="s">
        <v>437</v>
      </c>
      <c r="B75" s="709" t="s">
        <v>438</v>
      </c>
      <c r="C75" s="709"/>
      <c r="D75" s="709"/>
      <c r="E75" s="709"/>
      <c r="F75" s="706" t="n">
        <f aca="false">E48+E49</f>
        <v>0.0925</v>
      </c>
      <c r="G75" s="707" t="n">
        <f aca="false">ROUND(G87*$F$75,2)</f>
        <v>0</v>
      </c>
      <c r="H75" s="707" t="n">
        <f aca="false">ROUND(H87*$F$75,2)</f>
        <v>0</v>
      </c>
      <c r="I75" s="707" t="n">
        <f aca="false">ROUND(I87*$F$75,2)</f>
        <v>0</v>
      </c>
      <c r="J75" s="707" t="n">
        <f aca="false">ROUND(J87*$F$75,2)</f>
        <v>0</v>
      </c>
      <c r="K75" s="707" t="n">
        <f aca="false">ROUND(K87*$F$75,2)</f>
        <v>679.88</v>
      </c>
      <c r="L75" s="708" t="n">
        <f aca="false">ROUND(L87*$F$75,2)</f>
        <v>816.26</v>
      </c>
    </row>
    <row r="76" customFormat="false" ht="18" hidden="false" customHeight="true" outlineLevel="0" collapsed="false">
      <c r="A76" s="683" t="s">
        <v>439</v>
      </c>
      <c r="B76" s="716" t="s">
        <v>440</v>
      </c>
      <c r="C76" s="716"/>
      <c r="D76" s="716"/>
      <c r="E76" s="716"/>
      <c r="F76" s="717" t="n">
        <v>0</v>
      </c>
      <c r="G76" s="707" t="n">
        <f aca="false">ROUND(G87*$F$76,2)</f>
        <v>0</v>
      </c>
      <c r="H76" s="707" t="n">
        <f aca="false">ROUND(H87*$F$76,2)</f>
        <v>0</v>
      </c>
      <c r="I76" s="707" t="n">
        <f aca="false">ROUND(I87*$F$76,2)</f>
        <v>0</v>
      </c>
      <c r="J76" s="707" t="n">
        <f aca="false">ROUND(J87*$F$76,2)</f>
        <v>0</v>
      </c>
      <c r="K76" s="707" t="n">
        <f aca="false">ROUND(K87*$F$76,2)</f>
        <v>0</v>
      </c>
      <c r="L76" s="708" t="n">
        <f aca="false">ROUND(L87*$F$76,2)</f>
        <v>0</v>
      </c>
    </row>
    <row r="77" customFormat="false" ht="18" hidden="false" customHeight="true" outlineLevel="0" collapsed="false">
      <c r="A77" s="683" t="s">
        <v>441</v>
      </c>
      <c r="B77" s="709" t="s">
        <v>442</v>
      </c>
      <c r="C77" s="709"/>
      <c r="D77" s="709"/>
      <c r="E77" s="709"/>
      <c r="F77" s="712" t="n">
        <f aca="false">E50</f>
        <v>0.04</v>
      </c>
      <c r="G77" s="707" t="n">
        <f aca="false">ROUND(G87*$F$77,2)</f>
        <v>0</v>
      </c>
      <c r="H77" s="707" t="n">
        <f aca="false">ROUND(H87*$F$77,2)</f>
        <v>0</v>
      </c>
      <c r="I77" s="707" t="n">
        <f aca="false">ROUND(I87*$F$77,2)</f>
        <v>0</v>
      </c>
      <c r="J77" s="707" t="n">
        <f aca="false">ROUND(J87*$F$77,2)</f>
        <v>0</v>
      </c>
      <c r="K77" s="707" t="n">
        <f aca="false">ROUND(K87*$F$77,2)</f>
        <v>294</v>
      </c>
      <c r="L77" s="708" t="n">
        <f aca="false">ROUND(L87*$F$77,2)</f>
        <v>352.98</v>
      </c>
    </row>
    <row r="78" customFormat="false" ht="18" hidden="false" customHeight="true" outlineLevel="0" collapsed="false">
      <c r="A78" s="683" t="s">
        <v>443</v>
      </c>
      <c r="B78" s="716" t="s">
        <v>444</v>
      </c>
      <c r="C78" s="716"/>
      <c r="D78" s="716"/>
      <c r="E78" s="716"/>
      <c r="F78" s="717" t="n">
        <v>0</v>
      </c>
      <c r="G78" s="707" t="n">
        <f aca="false">ROUND(G87*$F$78,2)</f>
        <v>0</v>
      </c>
      <c r="H78" s="707" t="n">
        <f aca="false">ROUND(H87*$F$78,2)</f>
        <v>0</v>
      </c>
      <c r="I78" s="707" t="n">
        <f aca="false">ROUND(I87*$F$78,2)</f>
        <v>0</v>
      </c>
      <c r="J78" s="707" t="n">
        <f aca="false">ROUND(J87*$F$78,2)</f>
        <v>0</v>
      </c>
      <c r="K78" s="707" t="n">
        <f aca="false">ROUND(K87*$F$78,2)</f>
        <v>0</v>
      </c>
      <c r="L78" s="708" t="n">
        <f aca="false">ROUND(L87*$F$78,2)</f>
        <v>0</v>
      </c>
    </row>
    <row r="79" customFormat="false" ht="18" hidden="false" customHeight="true" outlineLevel="0" collapsed="false">
      <c r="A79" s="720" t="s">
        <v>445</v>
      </c>
      <c r="B79" s="721"/>
      <c r="C79" s="721"/>
      <c r="D79" s="721"/>
      <c r="E79" s="721"/>
      <c r="F79" s="722"/>
      <c r="G79" s="723" t="n">
        <f aca="false">ROUND(SUM(G72:G74),2)</f>
        <v>0</v>
      </c>
      <c r="H79" s="723" t="n">
        <f aca="false">ROUND(SUM(H72:H74),2)</f>
        <v>0</v>
      </c>
      <c r="I79" s="723" t="n">
        <f aca="false">ROUND(SUM(I72:I74),2)</f>
        <v>0</v>
      </c>
      <c r="J79" s="723" t="n">
        <f aca="false">ROUND(SUM(J72:J74),2)</f>
        <v>0</v>
      </c>
      <c r="K79" s="723" t="n">
        <f aca="false">ROUND(SUM(K72:K74),2)</f>
        <v>1553.2</v>
      </c>
      <c r="L79" s="724" t="n">
        <f aca="false">ROUND(SUM(L72:L74),2)</f>
        <v>1864.76</v>
      </c>
    </row>
    <row r="80" customFormat="false" ht="18" hidden="false" customHeight="true" outlineLevel="0" collapsed="false">
      <c r="A80" s="725" t="s">
        <v>446</v>
      </c>
      <c r="B80" s="725"/>
      <c r="C80" s="725"/>
      <c r="D80" s="725"/>
      <c r="E80" s="725"/>
      <c r="F80" s="725"/>
      <c r="G80" s="725"/>
      <c r="H80" s="725"/>
      <c r="I80" s="725"/>
      <c r="J80" s="725"/>
      <c r="K80" s="725"/>
      <c r="L80" s="725"/>
    </row>
    <row r="81" customFormat="false" ht="18" hidden="false" customHeight="true" outlineLevel="0" collapsed="false">
      <c r="A81" s="726" t="s">
        <v>447</v>
      </c>
      <c r="B81" s="726"/>
      <c r="C81" s="726"/>
      <c r="D81" s="726"/>
      <c r="E81" s="726"/>
      <c r="F81" s="726"/>
      <c r="G81" s="726"/>
      <c r="H81" s="726"/>
      <c r="I81" s="726"/>
      <c r="J81" s="726"/>
      <c r="K81" s="726"/>
      <c r="L81" s="726"/>
    </row>
    <row r="82" customFormat="false" ht="18" hidden="false" customHeight="true" outlineLevel="0" collapsed="false">
      <c r="A82" s="727" t="s">
        <v>448</v>
      </c>
      <c r="B82" s="727"/>
      <c r="C82" s="727"/>
      <c r="D82" s="727"/>
      <c r="E82" s="727"/>
      <c r="F82" s="727"/>
      <c r="G82" s="728" t="s">
        <v>263</v>
      </c>
      <c r="H82" s="728"/>
      <c r="I82" s="728"/>
      <c r="J82" s="728"/>
      <c r="K82" s="728"/>
      <c r="L82" s="728"/>
    </row>
    <row r="83" customFormat="false" ht="18" hidden="false" customHeight="true" outlineLevel="0" collapsed="false">
      <c r="A83" s="683" t="s">
        <v>310</v>
      </c>
      <c r="B83" s="698" t="s">
        <v>449</v>
      </c>
      <c r="C83" s="698"/>
      <c r="D83" s="698"/>
      <c r="E83" s="698"/>
      <c r="F83" s="698"/>
      <c r="G83" s="729" t="n">
        <f aca="false">G65</f>
        <v>0</v>
      </c>
      <c r="H83" s="729" t="n">
        <f aca="false">H65</f>
        <v>0</v>
      </c>
      <c r="I83" s="729" t="n">
        <f aca="false">I65</f>
        <v>0</v>
      </c>
      <c r="J83" s="729" t="n">
        <f aca="false">J65</f>
        <v>0</v>
      </c>
      <c r="K83" s="729" t="n">
        <f aca="false">K65</f>
        <v>5005.44</v>
      </c>
      <c r="L83" s="730" t="n">
        <f aca="false">L65</f>
        <v>6168.24</v>
      </c>
    </row>
    <row r="84" customFormat="false" ht="18" hidden="false" customHeight="true" outlineLevel="0" collapsed="false">
      <c r="A84" s="683" t="s">
        <v>299</v>
      </c>
      <c r="B84" s="698" t="s">
        <v>431</v>
      </c>
      <c r="C84" s="698"/>
      <c r="D84" s="698"/>
      <c r="E84" s="698"/>
      <c r="F84" s="698"/>
      <c r="G84" s="729" t="n">
        <f aca="false">G70</f>
        <v>0</v>
      </c>
      <c r="H84" s="729" t="n">
        <f aca="false">H70</f>
        <v>0</v>
      </c>
      <c r="I84" s="729" t="n">
        <f aca="false">I70</f>
        <v>0</v>
      </c>
      <c r="J84" s="729" t="n">
        <f aca="false">J70</f>
        <v>0</v>
      </c>
      <c r="K84" s="729" t="n">
        <f aca="false">K70</f>
        <v>791.4</v>
      </c>
      <c r="L84" s="730" t="n">
        <f aca="false">L70</f>
        <v>791.4</v>
      </c>
    </row>
    <row r="85" customFormat="false" ht="18" hidden="false" customHeight="true" outlineLevel="0" collapsed="false">
      <c r="A85" s="731" t="s">
        <v>450</v>
      </c>
      <c r="B85" s="731"/>
      <c r="C85" s="731"/>
      <c r="D85" s="731"/>
      <c r="E85" s="731"/>
      <c r="F85" s="731"/>
      <c r="G85" s="732" t="n">
        <f aca="false">SUM(G83:G84)</f>
        <v>0</v>
      </c>
      <c r="H85" s="732" t="n">
        <f aca="false">SUM(H83:H84)</f>
        <v>0</v>
      </c>
      <c r="I85" s="732" t="n">
        <f aca="false">SUM(I83:I84)</f>
        <v>0</v>
      </c>
      <c r="J85" s="732" t="n">
        <f aca="false">SUM(J83:J84)</f>
        <v>0</v>
      </c>
      <c r="K85" s="732" t="n">
        <f aca="false">SUM(K83:K84)</f>
        <v>5796.84</v>
      </c>
      <c r="L85" s="733" t="n">
        <f aca="false">SUM(L83:L84)</f>
        <v>6959.64</v>
      </c>
    </row>
    <row r="86" customFormat="false" ht="18" hidden="false" customHeight="true" outlineLevel="0" collapsed="false">
      <c r="A86" s="734" t="s">
        <v>313</v>
      </c>
      <c r="B86" s="735" t="s">
        <v>451</v>
      </c>
      <c r="C86" s="735"/>
      <c r="D86" s="735"/>
      <c r="E86" s="735"/>
      <c r="F86" s="735"/>
      <c r="G86" s="736" t="n">
        <f aca="false">G79</f>
        <v>0</v>
      </c>
      <c r="H86" s="736" t="n">
        <f aca="false">H79</f>
        <v>0</v>
      </c>
      <c r="I86" s="736" t="n">
        <f aca="false">I79</f>
        <v>0</v>
      </c>
      <c r="J86" s="736" t="n">
        <f aca="false">J79</f>
        <v>0</v>
      </c>
      <c r="K86" s="736" t="n">
        <f aca="false">K79</f>
        <v>1553.2</v>
      </c>
      <c r="L86" s="737" t="n">
        <f aca="false">L79</f>
        <v>1864.76</v>
      </c>
    </row>
    <row r="87" customFormat="false" ht="43.5" hidden="false" customHeight="true" outlineLevel="0" collapsed="false">
      <c r="A87" s="738" t="s">
        <v>452</v>
      </c>
      <c r="B87" s="738"/>
      <c r="C87" s="738"/>
      <c r="D87" s="738"/>
      <c r="E87" s="738"/>
      <c r="F87" s="738"/>
      <c r="G87" s="739" t="n">
        <f aca="false">SUM(G85:G86)</f>
        <v>0</v>
      </c>
      <c r="H87" s="739" t="n">
        <f aca="false">SUM(H85:H86)</f>
        <v>0</v>
      </c>
      <c r="I87" s="739" t="n">
        <f aca="false">SUM(I85:I86)</f>
        <v>0</v>
      </c>
      <c r="J87" s="739" t="n">
        <f aca="false">SUM(J85:J86)</f>
        <v>0</v>
      </c>
      <c r="K87" s="739" t="n">
        <f aca="false">SUM(K85:K86)</f>
        <v>7350.04</v>
      </c>
      <c r="L87" s="740" t="n">
        <f aca="false">SUM(L85:L86)</f>
        <v>8824.4</v>
      </c>
    </row>
  </sheetData>
  <sheetProtection sheet="true" password="d3be" objects="true" scenarios="true"/>
  <mergeCells count="97">
    <mergeCell ref="A3:L3"/>
    <mergeCell ref="A4:L4"/>
    <mergeCell ref="A5:L5"/>
    <mergeCell ref="A6:F6"/>
    <mergeCell ref="G6:L6"/>
    <mergeCell ref="A7:H7"/>
    <mergeCell ref="I7:L7"/>
    <mergeCell ref="A8:L8"/>
    <mergeCell ref="A9:A10"/>
    <mergeCell ref="B9:B10"/>
    <mergeCell ref="C9:D10"/>
    <mergeCell ref="E9:E10"/>
    <mergeCell ref="F9:F10"/>
    <mergeCell ref="G9:L9"/>
    <mergeCell ref="A11:L11"/>
    <mergeCell ref="A12:A22"/>
    <mergeCell ref="B12:B22"/>
    <mergeCell ref="C12:D12"/>
    <mergeCell ref="C13:E13"/>
    <mergeCell ref="C14:F14"/>
    <mergeCell ref="C15:E15"/>
    <mergeCell ref="C16:D16"/>
    <mergeCell ref="C17:D17"/>
    <mergeCell ref="C19:E19"/>
    <mergeCell ref="C20:F20"/>
    <mergeCell ref="C21:E21"/>
    <mergeCell ref="A23:F23"/>
    <mergeCell ref="A24:L24"/>
    <mergeCell ref="A25:B25"/>
    <mergeCell ref="C25:D25"/>
    <mergeCell ref="F25:L25"/>
    <mergeCell ref="A26:C26"/>
    <mergeCell ref="A27:C27"/>
    <mergeCell ref="A28:C28"/>
    <mergeCell ref="A29:C29"/>
    <mergeCell ref="A30:C30"/>
    <mergeCell ref="A31:C31"/>
    <mergeCell ref="A32:B32"/>
    <mergeCell ref="A33:B33"/>
    <mergeCell ref="A34:D34"/>
    <mergeCell ref="A35:D35"/>
    <mergeCell ref="A36:D36"/>
    <mergeCell ref="A37:F37"/>
    <mergeCell ref="A38:F38"/>
    <mergeCell ref="A39:L39"/>
    <mergeCell ref="A40:D40"/>
    <mergeCell ref="E40:F40"/>
    <mergeCell ref="G40:L40"/>
    <mergeCell ref="A42:D42"/>
    <mergeCell ref="A43:D43"/>
    <mergeCell ref="A44:D44"/>
    <mergeCell ref="A45:F45"/>
    <mergeCell ref="A46:L46"/>
    <mergeCell ref="A47:D47"/>
    <mergeCell ref="E47:F47"/>
    <mergeCell ref="G47:L47"/>
    <mergeCell ref="A48:D48"/>
    <mergeCell ref="A49:D49"/>
    <mergeCell ref="A50:D50"/>
    <mergeCell ref="A51:D51"/>
    <mergeCell ref="A52:F52"/>
    <mergeCell ref="A53:F53"/>
    <mergeCell ref="A54:F54"/>
    <mergeCell ref="A56:L56"/>
    <mergeCell ref="A57:L57"/>
    <mergeCell ref="A59:F59"/>
    <mergeCell ref="B60:E60"/>
    <mergeCell ref="G60:L60"/>
    <mergeCell ref="B61:F61"/>
    <mergeCell ref="B62:E62"/>
    <mergeCell ref="B63:E63"/>
    <mergeCell ref="A64:E64"/>
    <mergeCell ref="A65:F65"/>
    <mergeCell ref="B66:F66"/>
    <mergeCell ref="G66:L66"/>
    <mergeCell ref="B67:F67"/>
    <mergeCell ref="B68:F68"/>
    <mergeCell ref="B69:F69"/>
    <mergeCell ref="A70:F70"/>
    <mergeCell ref="B71:E71"/>
    <mergeCell ref="G71:L71"/>
    <mergeCell ref="B72:E72"/>
    <mergeCell ref="B73:E73"/>
    <mergeCell ref="B74:E74"/>
    <mergeCell ref="B75:E75"/>
    <mergeCell ref="B76:E76"/>
    <mergeCell ref="B77:E77"/>
    <mergeCell ref="B78:E78"/>
    <mergeCell ref="A80:L80"/>
    <mergeCell ref="A81:L81"/>
    <mergeCell ref="A82:F82"/>
    <mergeCell ref="G82:L82"/>
    <mergeCell ref="B83:F83"/>
    <mergeCell ref="B84:F84"/>
    <mergeCell ref="A85:F85"/>
    <mergeCell ref="B86:F86"/>
    <mergeCell ref="A87:F87"/>
  </mergeCells>
  <printOptions headings="false" gridLines="false" gridLinesSet="true" horizontalCentered="true" verticalCentered="false"/>
  <pageMargins left="0.39375" right="0" top="0.7875" bottom="0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5" man="true" max="16383" min="0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87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G20" activeCellId="0" sqref="G20"/>
    </sheetView>
  </sheetViews>
  <sheetFormatPr defaultColWidth="8.83203125" defaultRowHeight="12.75" zeroHeight="false" outlineLevelRow="0" outlineLevelCol="0"/>
  <cols>
    <col collapsed="false" customWidth="true" hidden="false" outlineLevel="0" max="1" min="1" style="281" width="10.16"/>
    <col collapsed="false" customWidth="true" hidden="false" outlineLevel="0" max="2" min="2" style="281" width="7.33"/>
    <col collapsed="false" customWidth="true" hidden="false" outlineLevel="0" max="3" min="3" style="281" width="14.66"/>
    <col collapsed="false" customWidth="true" hidden="false" outlineLevel="0" max="4" min="4" style="281" width="10.33"/>
    <col collapsed="false" customWidth="true" hidden="false" outlineLevel="0" max="5" min="5" style="281" width="10.16"/>
    <col collapsed="false" customWidth="true" hidden="false" outlineLevel="0" max="6" min="6" style="281" width="11.16"/>
    <col collapsed="false" customWidth="true" hidden="false" outlineLevel="0" max="7" min="7" style="547" width="13.66"/>
    <col collapsed="false" customWidth="true" hidden="false" outlineLevel="0" max="10" min="8" style="281" width="13.66"/>
    <col collapsed="false" customWidth="true" hidden="false" outlineLevel="0" max="12" min="11" style="281" width="14.83"/>
    <col collapsed="false" customWidth="true" hidden="false" outlineLevel="0" max="1025" min="13" style="281" width="9.16"/>
  </cols>
  <sheetData>
    <row r="1" customFormat="false" ht="12.75" hidden="false" customHeight="false" outlineLevel="0" collapsed="false">
      <c r="A1" s="548"/>
      <c r="B1" s="221" t="s">
        <v>0</v>
      </c>
      <c r="C1" s="221"/>
      <c r="D1" s="221"/>
      <c r="E1" s="221"/>
      <c r="F1" s="549"/>
      <c r="G1" s="550"/>
      <c r="H1" s="551"/>
      <c r="I1" s="551"/>
      <c r="J1" s="551"/>
      <c r="K1" s="551"/>
      <c r="L1" s="552"/>
    </row>
    <row r="2" customFormat="false" ht="12.75" hidden="false" customHeight="true" outlineLevel="0" collapsed="false">
      <c r="A2" s="262"/>
      <c r="B2" s="93" t="s">
        <v>42</v>
      </c>
      <c r="C2" s="93"/>
      <c r="D2" s="93"/>
      <c r="E2" s="93"/>
      <c r="F2" s="553"/>
      <c r="G2" s="554"/>
      <c r="L2" s="555"/>
    </row>
    <row r="3" customFormat="false" ht="48.75" hidden="false" customHeight="true" outlineLevel="0" collapsed="false">
      <c r="A3" s="556" t="s">
        <v>453</v>
      </c>
      <c r="B3" s="556"/>
      <c r="C3" s="556"/>
      <c r="D3" s="556"/>
      <c r="E3" s="556"/>
      <c r="F3" s="556"/>
      <c r="G3" s="556"/>
      <c r="H3" s="556"/>
      <c r="I3" s="556"/>
      <c r="J3" s="556"/>
      <c r="K3" s="556"/>
      <c r="L3" s="556"/>
    </row>
    <row r="4" customFormat="false" ht="20.25" hidden="false" customHeight="true" outlineLevel="0" collapsed="false">
      <c r="A4" s="557" t="str">
        <f aca="false">BH!$A$4</f>
        <v>ANEXO X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</row>
    <row r="5" customFormat="false" ht="18.75" hidden="false" customHeight="true" outlineLevel="0" collapsed="false">
      <c r="A5" s="558" t="s">
        <v>389</v>
      </c>
      <c r="B5" s="558"/>
      <c r="C5" s="558"/>
      <c r="D5" s="558"/>
      <c r="E5" s="558"/>
      <c r="F5" s="558"/>
      <c r="G5" s="558"/>
      <c r="H5" s="558"/>
      <c r="I5" s="558"/>
      <c r="J5" s="558"/>
      <c r="K5" s="558"/>
      <c r="L5" s="558"/>
    </row>
    <row r="6" customFormat="false" ht="12.75" hidden="false" customHeight="false" outlineLevel="0" collapsed="false">
      <c r="A6" s="559" t="s">
        <v>390</v>
      </c>
      <c r="B6" s="559"/>
      <c r="C6" s="559"/>
      <c r="D6" s="559"/>
      <c r="E6" s="559"/>
      <c r="F6" s="559"/>
      <c r="G6" s="560" t="str">
        <f aca="false">Dados!A7</f>
        <v>CCT 2026 – MG000731/2026 (BH e outras) e MG000730/2026 (Juiz de Fora) – Data base da categoria 01 de janeiro</v>
      </c>
      <c r="H6" s="560"/>
      <c r="I6" s="560"/>
      <c r="J6" s="560"/>
      <c r="K6" s="560"/>
      <c r="L6" s="560"/>
    </row>
    <row r="7" customFormat="false" ht="23.25" hidden="false" customHeight="true" outlineLevel="0" collapsed="false">
      <c r="A7" s="268" t="s">
        <v>468</v>
      </c>
      <c r="B7" s="268"/>
      <c r="C7" s="268"/>
      <c r="D7" s="268"/>
      <c r="E7" s="268"/>
      <c r="F7" s="268"/>
      <c r="G7" s="268"/>
      <c r="H7" s="268"/>
      <c r="I7" s="561" t="s">
        <v>102</v>
      </c>
      <c r="J7" s="561"/>
      <c r="K7" s="561"/>
      <c r="L7" s="561"/>
    </row>
    <row r="8" customFormat="false" ht="16.5" hidden="false" customHeight="true" outlineLevel="0" collapsed="false">
      <c r="A8" s="562" t="s">
        <v>392</v>
      </c>
      <c r="B8" s="562"/>
      <c r="C8" s="562"/>
      <c r="D8" s="562"/>
      <c r="E8" s="562"/>
      <c r="F8" s="562"/>
      <c r="G8" s="562"/>
      <c r="H8" s="562"/>
      <c r="I8" s="562"/>
      <c r="J8" s="562"/>
      <c r="K8" s="562"/>
      <c r="L8" s="562"/>
    </row>
    <row r="9" customFormat="false" ht="12.75" hidden="false" customHeight="true" outlineLevel="0" collapsed="false">
      <c r="A9" s="563" t="s">
        <v>205</v>
      </c>
      <c r="B9" s="564" t="s">
        <v>393</v>
      </c>
      <c r="C9" s="565" t="s">
        <v>394</v>
      </c>
      <c r="D9" s="565"/>
      <c r="E9" s="566" t="s">
        <v>395</v>
      </c>
      <c r="F9" s="567" t="s">
        <v>396</v>
      </c>
      <c r="G9" s="568"/>
      <c r="H9" s="568"/>
      <c r="I9" s="568"/>
      <c r="J9" s="568"/>
      <c r="K9" s="568"/>
      <c r="L9" s="568"/>
    </row>
    <row r="10" customFormat="false" ht="68.25" hidden="false" customHeight="true" outlineLevel="0" collapsed="false">
      <c r="A10" s="563"/>
      <c r="B10" s="564"/>
      <c r="C10" s="565"/>
      <c r="D10" s="565"/>
      <c r="E10" s="566"/>
      <c r="F10" s="566"/>
      <c r="G10" s="569" t="s">
        <v>137</v>
      </c>
      <c r="H10" s="569" t="s">
        <v>138</v>
      </c>
      <c r="I10" s="569" t="s">
        <v>139</v>
      </c>
      <c r="J10" s="569" t="s">
        <v>455</v>
      </c>
      <c r="K10" s="569" t="s">
        <v>141</v>
      </c>
      <c r="L10" s="570" t="s">
        <v>142</v>
      </c>
    </row>
    <row r="11" customFormat="false" ht="18" hidden="false" customHeight="true" outlineLevel="0" collapsed="false">
      <c r="A11" s="741" t="s">
        <v>400</v>
      </c>
      <c r="B11" s="741"/>
      <c r="C11" s="741"/>
      <c r="D11" s="741"/>
      <c r="E11" s="741"/>
      <c r="F11" s="741"/>
      <c r="G11" s="741"/>
      <c r="H11" s="741"/>
      <c r="I11" s="741"/>
      <c r="J11" s="741"/>
      <c r="K11" s="741"/>
      <c r="L11" s="741"/>
    </row>
    <row r="12" customFormat="false" ht="18" hidden="false" customHeight="true" outlineLevel="0" collapsed="false">
      <c r="A12" s="574" t="n">
        <v>1</v>
      </c>
      <c r="B12" s="575" t="n">
        <v>1</v>
      </c>
      <c r="C12" s="576" t="s">
        <v>401</v>
      </c>
      <c r="D12" s="576"/>
      <c r="E12" s="577" t="n">
        <v>220</v>
      </c>
      <c r="F12" s="578" t="n">
        <f aca="false">Dados!F8</f>
        <v>2524.9</v>
      </c>
      <c r="G12" s="579" t="n">
        <f aca="false">F12</f>
        <v>2524.9</v>
      </c>
      <c r="H12" s="579" t="n">
        <v>0</v>
      </c>
      <c r="I12" s="580" t="n">
        <v>0</v>
      </c>
      <c r="J12" s="580" t="n">
        <v>0</v>
      </c>
      <c r="K12" s="580" t="n">
        <v>0</v>
      </c>
      <c r="L12" s="581" t="n">
        <v>0</v>
      </c>
    </row>
    <row r="13" customFormat="false" ht="18" hidden="false" customHeight="true" outlineLevel="0" collapsed="false">
      <c r="A13" s="574"/>
      <c r="B13" s="575"/>
      <c r="C13" s="582" t="s">
        <v>293</v>
      </c>
      <c r="D13" s="582"/>
      <c r="E13" s="582"/>
      <c r="F13" s="583" t="n">
        <v>0.3</v>
      </c>
      <c r="G13" s="584" t="n">
        <f aca="false">ROUND(($F$13*G12),2)</f>
        <v>757.47</v>
      </c>
      <c r="H13" s="584" t="n">
        <f aca="false">ROUND(($F$13*H12),2)</f>
        <v>0</v>
      </c>
      <c r="I13" s="584" t="n">
        <f aca="false">ROUND(($F$13*I12),2)</f>
        <v>0</v>
      </c>
      <c r="J13" s="584" t="n">
        <v>0</v>
      </c>
      <c r="K13" s="584" t="n">
        <f aca="false">ROUND(($F$13*K12),2)</f>
        <v>0</v>
      </c>
      <c r="L13" s="585" t="n">
        <f aca="false">ROUND(($F$13*L12),2)</f>
        <v>0</v>
      </c>
    </row>
    <row r="14" customFormat="false" ht="18" hidden="false" customHeight="true" outlineLevel="0" collapsed="false">
      <c r="A14" s="574"/>
      <c r="B14" s="575"/>
      <c r="C14" s="586" t="s">
        <v>402</v>
      </c>
      <c r="D14" s="586"/>
      <c r="E14" s="586"/>
      <c r="F14" s="586"/>
      <c r="G14" s="787" t="n">
        <f aca="false">SUM(G12:G13)</f>
        <v>3282.37</v>
      </c>
      <c r="H14" s="276" t="n">
        <f aca="false">SUM(H12:H13)</f>
        <v>0</v>
      </c>
      <c r="I14" s="276" t="n">
        <f aca="false">SUM(I12:I13)</f>
        <v>0</v>
      </c>
      <c r="J14" s="276" t="n">
        <f aca="false">SUM(J12:J13)</f>
        <v>0</v>
      </c>
      <c r="K14" s="276" t="n">
        <f aca="false">SUM(K12:K13)</f>
        <v>0</v>
      </c>
      <c r="L14" s="587" t="n">
        <f aca="false">SUM(L12:L13)</f>
        <v>0</v>
      </c>
    </row>
    <row r="15" customFormat="false" ht="18" hidden="false" customHeight="true" outlineLevel="0" collapsed="false">
      <c r="A15" s="574"/>
      <c r="B15" s="575"/>
      <c r="C15" s="588" t="s">
        <v>122</v>
      </c>
      <c r="D15" s="588"/>
      <c r="E15" s="588"/>
      <c r="F15" s="589" t="n">
        <v>0</v>
      </c>
      <c r="G15" s="462" t="n">
        <f aca="false">IF(Dados!$P$13="SIM",Dados!$Q$13,0)</f>
        <v>0</v>
      </c>
      <c r="H15" s="276" t="n">
        <v>0</v>
      </c>
      <c r="I15" s="276" t="n">
        <v>0</v>
      </c>
      <c r="J15" s="276" t="n">
        <v>0</v>
      </c>
      <c r="K15" s="276" t="n">
        <v>0</v>
      </c>
      <c r="L15" s="587" t="n">
        <v>0</v>
      </c>
    </row>
    <row r="16" customFormat="false" ht="27" hidden="false" customHeight="true" outlineLevel="0" collapsed="false">
      <c r="A16" s="574"/>
      <c r="B16" s="575"/>
      <c r="C16" s="588" t="s">
        <v>456</v>
      </c>
      <c r="D16" s="588"/>
      <c r="E16" s="590"/>
      <c r="F16" s="591" t="n">
        <v>0</v>
      </c>
      <c r="G16" s="276" t="n">
        <v>0</v>
      </c>
      <c r="H16" s="276" t="n">
        <v>0</v>
      </c>
      <c r="I16" s="578" t="n">
        <v>0</v>
      </c>
      <c r="J16" s="578" t="n">
        <v>0</v>
      </c>
      <c r="K16" s="578" t="n">
        <v>0</v>
      </c>
      <c r="L16" s="592" t="n">
        <v>0</v>
      </c>
    </row>
    <row r="17" customFormat="false" ht="27" hidden="false" customHeight="true" outlineLevel="0" collapsed="false">
      <c r="A17" s="574"/>
      <c r="B17" s="575"/>
      <c r="C17" s="588" t="s">
        <v>457</v>
      </c>
      <c r="D17" s="588"/>
      <c r="E17" s="590"/>
      <c r="F17" s="591" t="n">
        <v>0</v>
      </c>
      <c r="G17" s="593" t="n">
        <v>0</v>
      </c>
      <c r="H17" s="593" t="n">
        <f aca="false">ROUND((H12*F17),2)</f>
        <v>0</v>
      </c>
      <c r="I17" s="594" t="n">
        <v>0</v>
      </c>
      <c r="J17" s="594" t="n">
        <v>0</v>
      </c>
      <c r="K17" s="594" t="n">
        <v>0</v>
      </c>
      <c r="L17" s="595" t="n">
        <v>0</v>
      </c>
    </row>
    <row r="18" customFormat="false" ht="18" hidden="false" customHeight="true" outlineLevel="0" collapsed="false">
      <c r="A18" s="574"/>
      <c r="B18" s="575"/>
      <c r="C18" s="596" t="s">
        <v>117</v>
      </c>
      <c r="D18" s="597"/>
      <c r="E18" s="598" t="n">
        <f aca="false">Dados!O10</f>
        <v>15.21</v>
      </c>
      <c r="F18" s="599" t="n">
        <f aca="false">Dados!K12</f>
        <v>0.4</v>
      </c>
      <c r="G18" s="593" t="n">
        <v>0</v>
      </c>
      <c r="H18" s="593" t="n">
        <v>0</v>
      </c>
      <c r="I18" s="593" t="n">
        <v>0</v>
      </c>
      <c r="J18" s="593" t="n">
        <f aca="false">($F$18*J14/220)*7*$E$18</f>
        <v>0</v>
      </c>
      <c r="K18" s="593" t="n">
        <v>0</v>
      </c>
      <c r="L18" s="595" t="n">
        <f aca="false">((($F$18*L14/220)*7)*$E$18)</f>
        <v>0</v>
      </c>
    </row>
    <row r="19" customFormat="false" ht="18" hidden="false" customHeight="true" outlineLevel="0" collapsed="false">
      <c r="A19" s="574"/>
      <c r="B19" s="575"/>
      <c r="C19" s="600" t="s">
        <v>336</v>
      </c>
      <c r="D19" s="600"/>
      <c r="E19" s="600"/>
      <c r="F19" s="601" t="n">
        <v>0.2</v>
      </c>
      <c r="G19" s="593" t="n">
        <f aca="false">G18*$F$19</f>
        <v>0</v>
      </c>
      <c r="H19" s="593" t="n">
        <f aca="false">H18*$F$19</f>
        <v>0</v>
      </c>
      <c r="I19" s="593" t="n">
        <f aca="false">I18*$F$19</f>
        <v>0</v>
      </c>
      <c r="J19" s="593" t="n">
        <f aca="false">J18*$F$19</f>
        <v>0</v>
      </c>
      <c r="K19" s="593" t="n">
        <f aca="false">K18*$F$19</f>
        <v>0</v>
      </c>
      <c r="L19" s="595" t="n">
        <f aca="false">L18*$F$19</f>
        <v>0</v>
      </c>
    </row>
    <row r="20" customFormat="false" ht="18" hidden="false" customHeight="true" outlineLevel="0" collapsed="false">
      <c r="A20" s="574"/>
      <c r="B20" s="575"/>
      <c r="C20" s="602" t="s">
        <v>405</v>
      </c>
      <c r="D20" s="602"/>
      <c r="E20" s="602"/>
      <c r="F20" s="602"/>
      <c r="G20" s="603" t="n">
        <f aca="false">SUM(G14:G19)</f>
        <v>3282.37</v>
      </c>
      <c r="H20" s="603" t="n">
        <f aca="false">SUM(H14:H19)</f>
        <v>0</v>
      </c>
      <c r="I20" s="603" t="n">
        <f aca="false">SUM(I14:I19)</f>
        <v>0</v>
      </c>
      <c r="J20" s="603" t="n">
        <f aca="false">SUM(J14:J19)</f>
        <v>0</v>
      </c>
      <c r="K20" s="603" t="n">
        <f aca="false">SUM(K14:K19)</f>
        <v>0</v>
      </c>
      <c r="L20" s="604" t="n">
        <f aca="false">SUM(L14:L19)</f>
        <v>0</v>
      </c>
    </row>
    <row r="21" customFormat="false" ht="18" hidden="false" customHeight="true" outlineLevel="0" collapsed="false">
      <c r="A21" s="574"/>
      <c r="B21" s="575"/>
      <c r="C21" s="605" t="s">
        <v>406</v>
      </c>
      <c r="D21" s="605"/>
      <c r="E21" s="605"/>
      <c r="F21" s="606" t="n">
        <f aca="false">Encargos!C58</f>
        <v>0.764</v>
      </c>
      <c r="G21" s="579" t="n">
        <f aca="false">ROUND(($F$21*G20),2)</f>
        <v>2507.73</v>
      </c>
      <c r="H21" s="579" t="n">
        <f aca="false">ROUND(($F$21*H20),2)</f>
        <v>0</v>
      </c>
      <c r="I21" s="579" t="n">
        <f aca="false">ROUND(($F$21*I20),2)</f>
        <v>0</v>
      </c>
      <c r="J21" s="579" t="n">
        <f aca="false">ROUND(($F$21*J20),2)</f>
        <v>0</v>
      </c>
      <c r="K21" s="579" t="n">
        <f aca="false">ROUND(($F$21*K20),2)</f>
        <v>0</v>
      </c>
      <c r="L21" s="581" t="n">
        <f aca="false">ROUND(($F$21*L20),2)</f>
        <v>0</v>
      </c>
    </row>
    <row r="22" customFormat="false" ht="43.5" hidden="false" customHeight="true" outlineLevel="0" collapsed="false">
      <c r="A22" s="574"/>
      <c r="B22" s="575"/>
      <c r="C22" s="607" t="s">
        <v>341</v>
      </c>
      <c r="D22" s="607" t="n">
        <f aca="false">Dados!O11</f>
        <v>4.97</v>
      </c>
      <c r="E22" s="608" t="n">
        <f aca="false">Dados!E15</f>
        <v>22</v>
      </c>
      <c r="F22" s="593" t="n">
        <f aca="false">Dados!O10</f>
        <v>15.21</v>
      </c>
      <c r="G22" s="584" t="n">
        <v>0</v>
      </c>
      <c r="H22" s="584" t="n">
        <v>0</v>
      </c>
      <c r="I22" s="609" t="n">
        <v>0</v>
      </c>
      <c r="J22" s="584" t="n">
        <v>0</v>
      </c>
      <c r="K22" s="584" t="n">
        <f aca="false">ROUND((((K14/220)+((K14/220)*0.6))*$F$22),2)</f>
        <v>0</v>
      </c>
      <c r="L22" s="585" t="n">
        <f aca="false">ROUND((((L14/220)+((L14/220)*0.6))*$F$22),2)</f>
        <v>0</v>
      </c>
    </row>
    <row r="23" customFormat="false" ht="18" hidden="false" customHeight="true" outlineLevel="0" collapsed="false">
      <c r="A23" s="610" t="s">
        <v>407</v>
      </c>
      <c r="B23" s="610"/>
      <c r="C23" s="610"/>
      <c r="D23" s="610"/>
      <c r="E23" s="610"/>
      <c r="F23" s="610"/>
      <c r="G23" s="611" t="n">
        <f aca="false">SUM(G20:G22)</f>
        <v>5790.1</v>
      </c>
      <c r="H23" s="611" t="n">
        <f aca="false">SUM(H20:H22)</f>
        <v>0</v>
      </c>
      <c r="I23" s="611" t="n">
        <f aca="false">SUM(I20:I22)</f>
        <v>0</v>
      </c>
      <c r="J23" s="611" t="n">
        <f aca="false">SUM(J20:J22)</f>
        <v>0</v>
      </c>
      <c r="K23" s="611" t="n">
        <f aca="false">SUM(K20:K22)</f>
        <v>0</v>
      </c>
      <c r="L23" s="612" t="n">
        <f aca="false">SUM(L20:L22)</f>
        <v>0</v>
      </c>
    </row>
    <row r="24" customFormat="false" ht="18" hidden="false" customHeight="true" outlineLevel="0" collapsed="false">
      <c r="A24" s="613" t="s">
        <v>408</v>
      </c>
      <c r="B24" s="613"/>
      <c r="C24" s="613"/>
      <c r="D24" s="613"/>
      <c r="E24" s="613"/>
      <c r="F24" s="613"/>
      <c r="G24" s="613"/>
      <c r="H24" s="613"/>
      <c r="I24" s="613"/>
      <c r="J24" s="613"/>
      <c r="K24" s="613"/>
      <c r="L24" s="613"/>
    </row>
    <row r="25" customFormat="false" ht="18" hidden="false" customHeight="true" outlineLevel="0" collapsed="false">
      <c r="A25" s="614" t="s">
        <v>205</v>
      </c>
      <c r="B25" s="614"/>
      <c r="C25" s="496" t="s">
        <v>409</v>
      </c>
      <c r="D25" s="496"/>
      <c r="E25" s="615" t="s">
        <v>206</v>
      </c>
      <c r="F25" s="616" t="s">
        <v>410</v>
      </c>
      <c r="G25" s="616"/>
      <c r="H25" s="616"/>
      <c r="I25" s="616"/>
      <c r="J25" s="616"/>
      <c r="K25" s="616"/>
      <c r="L25" s="616"/>
    </row>
    <row r="26" customFormat="false" ht="18" hidden="false" customHeight="true" outlineLevel="0" collapsed="false">
      <c r="A26" s="617" t="s">
        <v>107</v>
      </c>
      <c r="B26" s="617"/>
      <c r="C26" s="617"/>
      <c r="D26" s="577"/>
      <c r="E26" s="618"/>
      <c r="F26" s="619"/>
      <c r="G26" s="579" t="n">
        <f aca="false">Dados!$F$9</f>
        <v>82.45</v>
      </c>
      <c r="H26" s="579" t="n">
        <v>0</v>
      </c>
      <c r="I26" s="579" t="n">
        <v>0</v>
      </c>
      <c r="J26" s="579" t="n">
        <v>0</v>
      </c>
      <c r="K26" s="579"/>
      <c r="L26" s="581" t="n">
        <v>0</v>
      </c>
    </row>
    <row r="27" customFormat="false" ht="18" hidden="false" customHeight="true" outlineLevel="0" collapsed="false">
      <c r="A27" s="274" t="s">
        <v>110</v>
      </c>
      <c r="B27" s="274"/>
      <c r="C27" s="274"/>
      <c r="D27" s="760"/>
      <c r="E27" s="761"/>
      <c r="F27" s="646"/>
      <c r="G27" s="593" t="n">
        <f aca="false">Dados!$F$10</f>
        <v>20.7</v>
      </c>
      <c r="H27" s="593" t="n">
        <v>0</v>
      </c>
      <c r="I27" s="593" t="n">
        <v>0</v>
      </c>
      <c r="J27" s="593" t="n">
        <v>0</v>
      </c>
      <c r="K27" s="593"/>
      <c r="L27" s="595" t="n">
        <v>0</v>
      </c>
    </row>
    <row r="28" customFormat="false" ht="24.75" hidden="false" customHeight="true" outlineLevel="0" collapsed="false">
      <c r="A28" s="620" t="s">
        <v>411</v>
      </c>
      <c r="B28" s="620"/>
      <c r="C28" s="620"/>
      <c r="D28" s="607"/>
      <c r="E28" s="593"/>
      <c r="F28" s="623"/>
      <c r="G28" s="593" t="n">
        <f aca="false">Dados!$F$11</f>
        <v>4</v>
      </c>
      <c r="H28" s="593" t="n">
        <v>0</v>
      </c>
      <c r="I28" s="593" t="n">
        <v>0</v>
      </c>
      <c r="J28" s="593" t="n">
        <v>0</v>
      </c>
      <c r="K28" s="593"/>
      <c r="L28" s="595" t="n">
        <v>0</v>
      </c>
    </row>
    <row r="29" customFormat="false" ht="18" hidden="false" customHeight="true" outlineLevel="0" collapsed="false">
      <c r="A29" s="620" t="s">
        <v>116</v>
      </c>
      <c r="B29" s="620"/>
      <c r="C29" s="620"/>
      <c r="D29" s="275"/>
      <c r="E29" s="532"/>
      <c r="F29" s="623"/>
      <c r="G29" s="593" t="n">
        <f aca="false">Dados!$F$12</f>
        <v>156.95</v>
      </c>
      <c r="H29" s="593" t="n">
        <v>0</v>
      </c>
      <c r="I29" s="593" t="n">
        <v>0</v>
      </c>
      <c r="J29" s="593" t="n">
        <v>0</v>
      </c>
      <c r="K29" s="593"/>
      <c r="L29" s="595" t="n">
        <v>0</v>
      </c>
    </row>
    <row r="30" customFormat="false" ht="18" hidden="false" customHeight="true" outlineLevel="0" collapsed="false">
      <c r="A30" s="620" t="s">
        <v>412</v>
      </c>
      <c r="B30" s="620"/>
      <c r="C30" s="620"/>
      <c r="D30" s="275"/>
      <c r="E30" s="532"/>
      <c r="F30" s="623"/>
      <c r="G30" s="593" t="n">
        <f aca="false">Dados!$F$13</f>
        <v>21.17</v>
      </c>
      <c r="H30" s="593" t="n">
        <v>0</v>
      </c>
      <c r="I30" s="593" t="n">
        <v>0</v>
      </c>
      <c r="J30" s="593" t="n">
        <v>0</v>
      </c>
      <c r="K30" s="593"/>
      <c r="L30" s="595" t="n">
        <v>0</v>
      </c>
    </row>
    <row r="31" customFormat="false" ht="18" hidden="false" customHeight="true" outlineLevel="0" collapsed="false">
      <c r="A31" s="274" t="s">
        <v>125</v>
      </c>
      <c r="B31" s="274"/>
      <c r="C31" s="274"/>
      <c r="D31" s="275"/>
      <c r="E31" s="593"/>
      <c r="F31" s="623"/>
      <c r="G31" s="593" t="n">
        <f aca="false">Dados!$F$14</f>
        <v>210.57</v>
      </c>
      <c r="H31" s="593" t="n">
        <v>0</v>
      </c>
      <c r="I31" s="593" t="n">
        <v>0</v>
      </c>
      <c r="J31" s="593" t="n">
        <v>0</v>
      </c>
      <c r="K31" s="593"/>
      <c r="L31" s="595" t="n">
        <v>0</v>
      </c>
    </row>
    <row r="32" customFormat="false" ht="18" hidden="false" customHeight="true" outlineLevel="0" collapsed="false">
      <c r="A32" s="624" t="s">
        <v>126</v>
      </c>
      <c r="B32" s="624"/>
      <c r="C32" s="625" t="n">
        <f aca="false">Dados!E15</f>
        <v>22</v>
      </c>
      <c r="D32" s="626" t="n">
        <f aca="false">Dados!D15</f>
        <v>15.21</v>
      </c>
      <c r="E32" s="627" t="n">
        <f aca="false">Dados!F15</f>
        <v>0</v>
      </c>
      <c r="F32" s="623" t="n">
        <f aca="false">Dados!G15</f>
        <v>28.16</v>
      </c>
      <c r="G32" s="593" t="n">
        <f aca="false">ROUND((($F$32*$C$32)-(($F$32*$C$32)*$E$32)),2)</f>
        <v>619.52</v>
      </c>
      <c r="H32" s="593" t="n">
        <v>0</v>
      </c>
      <c r="I32" s="593" t="n">
        <v>0</v>
      </c>
      <c r="J32" s="593" t="n">
        <v>0</v>
      </c>
      <c r="K32" s="593"/>
      <c r="L32" s="595" t="n">
        <v>0</v>
      </c>
    </row>
    <row r="33" customFormat="false" ht="18" hidden="false" customHeight="true" outlineLevel="0" collapsed="false">
      <c r="A33" s="629" t="s">
        <v>128</v>
      </c>
      <c r="B33" s="629"/>
      <c r="C33" s="630" t="n">
        <f aca="false">Dados!E16</f>
        <v>22</v>
      </c>
      <c r="D33" s="631" t="n">
        <f aca="false">Dados!D16</f>
        <v>15.21</v>
      </c>
      <c r="E33" s="632" t="n">
        <f aca="false">Dados!F16</f>
        <v>0.06</v>
      </c>
      <c r="F33" s="633" t="n">
        <f aca="false">Dados!E36</f>
        <v>3.9</v>
      </c>
      <c r="G33" s="276" t="n">
        <f aca="false">ROUND((IF(((($F$33*2)*$C$33)-($E$33*G12))&gt;0,((($F$33*2)*$C$33)-($E$33*G12)),0)),2)</f>
        <v>20.11</v>
      </c>
      <c r="H33" s="634" t="n">
        <v>0</v>
      </c>
      <c r="I33" s="634" t="n">
        <v>0</v>
      </c>
      <c r="J33" s="276" t="n">
        <v>0</v>
      </c>
      <c r="K33" s="276"/>
      <c r="L33" s="658" t="n">
        <v>0</v>
      </c>
    </row>
    <row r="34" customFormat="false" ht="18" hidden="false" customHeight="true" outlineLevel="0" collapsed="false">
      <c r="A34" s="629" t="str">
        <f aca="false">Dados!H17</f>
        <v>Outros (inserir somente com a justificativa legal)</v>
      </c>
      <c r="B34" s="629"/>
      <c r="C34" s="629"/>
      <c r="D34" s="629"/>
      <c r="E34" s="764"/>
      <c r="F34" s="765"/>
      <c r="G34" s="634" t="n">
        <f aca="false">Dados!M17</f>
        <v>0</v>
      </c>
      <c r="H34" s="276" t="n">
        <f aca="false">Dados!M17</f>
        <v>0</v>
      </c>
      <c r="I34" s="276" t="n">
        <f aca="false">Dados!M17</f>
        <v>0</v>
      </c>
      <c r="J34" s="276" t="n">
        <f aca="false">Dados!M17</f>
        <v>0</v>
      </c>
      <c r="K34" s="276" t="n">
        <f aca="false">Dados!M17</f>
        <v>0</v>
      </c>
      <c r="L34" s="587" t="n">
        <f aca="false">Dados!M17</f>
        <v>0</v>
      </c>
    </row>
    <row r="35" customFormat="false" ht="18" hidden="false" customHeight="true" outlineLevel="0" collapsed="false">
      <c r="A35" s="629" t="str">
        <f aca="false">Dados!H18</f>
        <v>Outros (inserir somente com a justificativa legal)</v>
      </c>
      <c r="B35" s="629"/>
      <c r="C35" s="629"/>
      <c r="D35" s="629"/>
      <c r="E35" s="764"/>
      <c r="F35" s="765"/>
      <c r="G35" s="634" t="n">
        <f aca="false">Dados!M18</f>
        <v>0</v>
      </c>
      <c r="H35" s="276" t="n">
        <f aca="false">Dados!M18</f>
        <v>0</v>
      </c>
      <c r="I35" s="276" t="n">
        <f aca="false">Dados!M18</f>
        <v>0</v>
      </c>
      <c r="J35" s="276" t="n">
        <f aca="false">Dados!M18</f>
        <v>0</v>
      </c>
      <c r="K35" s="276" t="n">
        <f aca="false">Dados!M18</f>
        <v>0</v>
      </c>
      <c r="L35" s="587" t="n">
        <f aca="false">Dados!M18</f>
        <v>0</v>
      </c>
    </row>
    <row r="36" customFormat="false" ht="18" hidden="false" customHeight="true" outlineLevel="0" collapsed="false">
      <c r="A36" s="629" t="str">
        <f aca="false">Dados!H19</f>
        <v>Outros (inserir somente com a justificativa legal)</v>
      </c>
      <c r="B36" s="629"/>
      <c r="C36" s="629"/>
      <c r="D36" s="629"/>
      <c r="E36" s="764"/>
      <c r="F36" s="765"/>
      <c r="G36" s="634" t="n">
        <f aca="false">Dados!M19</f>
        <v>0</v>
      </c>
      <c r="H36" s="276" t="n">
        <f aca="false">Dados!M19</f>
        <v>0</v>
      </c>
      <c r="I36" s="276" t="n">
        <f aca="false">Dados!M19</f>
        <v>0</v>
      </c>
      <c r="J36" s="276" t="n">
        <f aca="false">Dados!M19</f>
        <v>0</v>
      </c>
      <c r="K36" s="276" t="n">
        <f aca="false">Dados!M19</f>
        <v>0</v>
      </c>
      <c r="L36" s="587" t="n">
        <f aca="false">Dados!M19</f>
        <v>0</v>
      </c>
    </row>
    <row r="37" customFormat="false" ht="18" hidden="false" customHeight="true" outlineLevel="0" collapsed="false">
      <c r="A37" s="635" t="s">
        <v>413</v>
      </c>
      <c r="B37" s="635"/>
      <c r="C37" s="635"/>
      <c r="D37" s="635"/>
      <c r="E37" s="635"/>
      <c r="F37" s="635"/>
      <c r="G37" s="603" t="n">
        <f aca="false">SUM(G26:G36)</f>
        <v>1135.47</v>
      </c>
      <c r="H37" s="603" t="n">
        <f aca="false">SUM(H26:H36)</f>
        <v>0</v>
      </c>
      <c r="I37" s="603" t="n">
        <f aca="false">SUM(I26:I36)</f>
        <v>0</v>
      </c>
      <c r="J37" s="603" t="n">
        <f aca="false">SUM(J26:J36)</f>
        <v>0</v>
      </c>
      <c r="K37" s="603" t="n">
        <f aca="false">SUM(K26:K36)</f>
        <v>0</v>
      </c>
      <c r="L37" s="604" t="n">
        <f aca="false">SUM(L26:L36)</f>
        <v>0</v>
      </c>
    </row>
    <row r="38" customFormat="false" ht="18" hidden="false" customHeight="true" outlineLevel="0" collapsed="false">
      <c r="A38" s="636" t="s">
        <v>414</v>
      </c>
      <c r="B38" s="636"/>
      <c r="C38" s="636"/>
      <c r="D38" s="636"/>
      <c r="E38" s="636"/>
      <c r="F38" s="636"/>
      <c r="G38" s="637" t="n">
        <f aca="false">G23+G37</f>
        <v>6925.57</v>
      </c>
      <c r="H38" s="611" t="n">
        <f aca="false">H23+H37</f>
        <v>0</v>
      </c>
      <c r="I38" s="611" t="n">
        <f aca="false">I23+I37</f>
        <v>0</v>
      </c>
      <c r="J38" s="611" t="n">
        <f aca="false">J23+J37</f>
        <v>0</v>
      </c>
      <c r="K38" s="611" t="n">
        <f aca="false">K23+K37</f>
        <v>0</v>
      </c>
      <c r="L38" s="612" t="n">
        <f aca="false">L23+L37</f>
        <v>0</v>
      </c>
    </row>
    <row r="39" customFormat="false" ht="18" hidden="false" customHeight="true" outlineLevel="0" collapsed="false">
      <c r="A39" s="613" t="s">
        <v>415</v>
      </c>
      <c r="B39" s="613"/>
      <c r="C39" s="613"/>
      <c r="D39" s="613"/>
      <c r="E39" s="613"/>
      <c r="F39" s="613"/>
      <c r="G39" s="613"/>
      <c r="H39" s="613"/>
      <c r="I39" s="613"/>
      <c r="J39" s="613"/>
      <c r="K39" s="613"/>
      <c r="L39" s="613"/>
    </row>
    <row r="40" customFormat="false" ht="18" hidden="false" customHeight="true" outlineLevel="0" collapsed="false">
      <c r="A40" s="638" t="s">
        <v>205</v>
      </c>
      <c r="B40" s="638"/>
      <c r="C40" s="638"/>
      <c r="D40" s="638"/>
      <c r="E40" s="496" t="s">
        <v>206</v>
      </c>
      <c r="F40" s="496"/>
      <c r="G40" s="639"/>
      <c r="H40" s="639"/>
      <c r="I40" s="639"/>
      <c r="J40" s="639"/>
      <c r="K40" s="639"/>
      <c r="L40" s="639"/>
    </row>
    <row r="41" customFormat="false" ht="18" hidden="false" customHeight="true" outlineLevel="0" collapsed="false">
      <c r="A41" s="640" t="s">
        <v>416</v>
      </c>
      <c r="B41" s="641"/>
      <c r="C41" s="641"/>
      <c r="D41" s="641"/>
      <c r="E41" s="642" t="n">
        <f aca="false">Dados!K8</f>
        <v>0.03</v>
      </c>
      <c r="F41" s="643"/>
      <c r="G41" s="644" t="n">
        <f aca="false">ROUND((G38*$E$41),2)</f>
        <v>207.77</v>
      </c>
      <c r="H41" s="579" t="n">
        <f aca="false">ROUND((H38*$E$41),2)</f>
        <v>0</v>
      </c>
      <c r="I41" s="579" t="n">
        <f aca="false">ROUND((I38*$E$41),2)</f>
        <v>0</v>
      </c>
      <c r="J41" s="579" t="n">
        <f aca="false">ROUND((J38*$E$41),2)</f>
        <v>0</v>
      </c>
      <c r="K41" s="579" t="n">
        <f aca="false">ROUND((K38*$E$41),2)</f>
        <v>0</v>
      </c>
      <c r="L41" s="581" t="n">
        <f aca="false">ROUND((L38*$E$41),2)</f>
        <v>0</v>
      </c>
    </row>
    <row r="42" customFormat="false" ht="18" hidden="false" customHeight="true" outlineLevel="0" collapsed="false">
      <c r="A42" s="645" t="s">
        <v>417</v>
      </c>
      <c r="B42" s="645"/>
      <c r="C42" s="645"/>
      <c r="D42" s="645"/>
      <c r="E42" s="646"/>
      <c r="F42" s="647"/>
      <c r="G42" s="593" t="n">
        <f aca="false">G38+G41</f>
        <v>7133.34</v>
      </c>
      <c r="H42" s="593" t="n">
        <f aca="false">H38+H41</f>
        <v>0</v>
      </c>
      <c r="I42" s="593" t="n">
        <f aca="false">I38+I41</f>
        <v>0</v>
      </c>
      <c r="J42" s="593" t="n">
        <f aca="false">J38+J41</f>
        <v>0</v>
      </c>
      <c r="K42" s="593" t="n">
        <f aca="false">K38+K41</f>
        <v>0</v>
      </c>
      <c r="L42" s="595" t="n">
        <f aca="false">L38+L41</f>
        <v>0</v>
      </c>
    </row>
    <row r="43" customFormat="false" ht="18" hidden="false" customHeight="true" outlineLevel="0" collapsed="false">
      <c r="A43" s="274" t="s">
        <v>108</v>
      </c>
      <c r="B43" s="274"/>
      <c r="C43" s="274"/>
      <c r="D43" s="274"/>
      <c r="E43" s="646" t="n">
        <f aca="false">Dados!K9</f>
        <v>0.0679</v>
      </c>
      <c r="F43" s="647"/>
      <c r="G43" s="593" t="n">
        <f aca="false">ROUND((G42*$E$43),2)</f>
        <v>484.35</v>
      </c>
      <c r="H43" s="593" t="n">
        <f aca="false">ROUND((H42*$E$43),2)</f>
        <v>0</v>
      </c>
      <c r="I43" s="593" t="n">
        <f aca="false">ROUND((I42*$E$43),2)</f>
        <v>0</v>
      </c>
      <c r="J43" s="593" t="n">
        <f aca="false">ROUND((J42*$E$43),2)</f>
        <v>0</v>
      </c>
      <c r="K43" s="593" t="n">
        <f aca="false">ROUND((K42*$E$43),2)</f>
        <v>0</v>
      </c>
      <c r="L43" s="595" t="n">
        <f aca="false">ROUND((L42*$E$43),2)</f>
        <v>0</v>
      </c>
    </row>
    <row r="44" customFormat="false" ht="24" hidden="false" customHeight="true" outlineLevel="0" collapsed="false">
      <c r="A44" s="648" t="s">
        <v>418</v>
      </c>
      <c r="B44" s="648"/>
      <c r="C44" s="648"/>
      <c r="D44" s="648"/>
      <c r="E44" s="649" t="n">
        <f aca="false">SUM(E41:E43)</f>
        <v>0.0979</v>
      </c>
      <c r="F44" s="650"/>
      <c r="G44" s="603" t="n">
        <f aca="false">G41+G43</f>
        <v>692.12</v>
      </c>
      <c r="H44" s="603" t="n">
        <f aca="false">H41+H43</f>
        <v>0</v>
      </c>
      <c r="I44" s="603" t="n">
        <f aca="false">I41+I43</f>
        <v>0</v>
      </c>
      <c r="J44" s="603" t="n">
        <f aca="false">J41+J43</f>
        <v>0</v>
      </c>
      <c r="K44" s="603" t="n">
        <f aca="false">K41+K43</f>
        <v>0</v>
      </c>
      <c r="L44" s="604" t="n">
        <f aca="false">L41+L43</f>
        <v>0</v>
      </c>
    </row>
    <row r="45" customFormat="false" ht="25.5" hidden="false" customHeight="true" outlineLevel="0" collapsed="false">
      <c r="A45" s="651" t="s">
        <v>419</v>
      </c>
      <c r="B45" s="651"/>
      <c r="C45" s="651"/>
      <c r="D45" s="651"/>
      <c r="E45" s="651"/>
      <c r="F45" s="651"/>
      <c r="G45" s="611" t="n">
        <f aca="false">G23+G37+G44</f>
        <v>7617.69</v>
      </c>
      <c r="H45" s="611" t="n">
        <f aca="false">H23+H37+H44</f>
        <v>0</v>
      </c>
      <c r="I45" s="611" t="n">
        <f aca="false">I23+I37+I44</f>
        <v>0</v>
      </c>
      <c r="J45" s="611" t="n">
        <f aca="false">J23+J37+J44</f>
        <v>0</v>
      </c>
      <c r="K45" s="611" t="n">
        <f aca="false">K23+K37+K44</f>
        <v>0</v>
      </c>
      <c r="L45" s="612" t="n">
        <f aca="false">L23+L37+L44</f>
        <v>0</v>
      </c>
    </row>
    <row r="46" customFormat="false" ht="18" hidden="false" customHeight="true" outlineLevel="0" collapsed="false">
      <c r="A46" s="652" t="s">
        <v>420</v>
      </c>
      <c r="B46" s="652"/>
      <c r="C46" s="652"/>
      <c r="D46" s="652"/>
      <c r="E46" s="652"/>
      <c r="F46" s="652"/>
      <c r="G46" s="652"/>
      <c r="H46" s="652"/>
      <c r="I46" s="652"/>
      <c r="J46" s="652"/>
      <c r="K46" s="652"/>
      <c r="L46" s="652"/>
    </row>
    <row r="47" customFormat="false" ht="18" hidden="false" customHeight="true" outlineLevel="0" collapsed="false">
      <c r="A47" s="653" t="s">
        <v>205</v>
      </c>
      <c r="B47" s="653"/>
      <c r="C47" s="653"/>
      <c r="D47" s="653"/>
      <c r="E47" s="438" t="s">
        <v>206</v>
      </c>
      <c r="F47" s="438"/>
      <c r="G47" s="654"/>
      <c r="H47" s="654"/>
      <c r="I47" s="654"/>
      <c r="J47" s="654"/>
      <c r="K47" s="654"/>
      <c r="L47" s="654"/>
    </row>
    <row r="48" customFormat="false" ht="18" hidden="false" customHeight="true" outlineLevel="0" collapsed="false">
      <c r="A48" s="617" t="s">
        <v>111</v>
      </c>
      <c r="B48" s="617"/>
      <c r="C48" s="617"/>
      <c r="D48" s="617"/>
      <c r="E48" s="646" t="n">
        <f aca="false">Dados!K10</f>
        <v>0.076</v>
      </c>
      <c r="F48" s="647"/>
      <c r="G48" s="644" t="n">
        <f aca="false">ROUND((G52*$E$48),2)</f>
        <v>659.77</v>
      </c>
      <c r="H48" s="579" t="n">
        <f aca="false">ROUND((H52*$E$48),2)</f>
        <v>0</v>
      </c>
      <c r="I48" s="579" t="n">
        <f aca="false">ROUND((I52*$E$48),2)</f>
        <v>0</v>
      </c>
      <c r="J48" s="579" t="n">
        <f aca="false">ROUND((J52*$E$48),2)</f>
        <v>0</v>
      </c>
      <c r="K48" s="579" t="n">
        <f aca="false">ROUND((K52*$E$48),2)</f>
        <v>0</v>
      </c>
      <c r="L48" s="581" t="n">
        <f aca="false">ROUND((L52*$E$48),2)</f>
        <v>0</v>
      </c>
    </row>
    <row r="49" customFormat="false" ht="18" hidden="false" customHeight="true" outlineLevel="0" collapsed="false">
      <c r="A49" s="274" t="s">
        <v>421</v>
      </c>
      <c r="B49" s="274"/>
      <c r="C49" s="274"/>
      <c r="D49" s="274"/>
      <c r="E49" s="646" t="n">
        <f aca="false">Dados!K11</f>
        <v>0.0165</v>
      </c>
      <c r="F49" s="647"/>
      <c r="G49" s="593" t="n">
        <f aca="false">ROUND((G52*$E$49),2)</f>
        <v>143.24</v>
      </c>
      <c r="H49" s="593" t="n">
        <f aca="false">ROUND((H52*$E$49),2)</f>
        <v>0</v>
      </c>
      <c r="I49" s="593" t="n">
        <f aca="false">ROUND((I52*$E$49),2)</f>
        <v>0</v>
      </c>
      <c r="J49" s="593" t="n">
        <f aca="false">ROUND((J52*$E$49),2)</f>
        <v>0</v>
      </c>
      <c r="K49" s="593" t="n">
        <f aca="false">ROUND((K52*$E$49),2)</f>
        <v>0</v>
      </c>
      <c r="L49" s="595" t="n">
        <f aca="false">ROUND((L52*$E$49),2)</f>
        <v>0</v>
      </c>
    </row>
    <row r="50" customFormat="false" ht="18" hidden="false" customHeight="true" outlineLevel="0" collapsed="false">
      <c r="A50" s="274" t="s">
        <v>134</v>
      </c>
      <c r="B50" s="274"/>
      <c r="C50" s="274"/>
      <c r="D50" s="274"/>
      <c r="E50" s="646" t="n">
        <f aca="false">Dados!D36</f>
        <v>0.03</v>
      </c>
      <c r="F50" s="647"/>
      <c r="G50" s="593" t="n">
        <f aca="false">ROUND((G52*$E$50),2)</f>
        <v>260.43</v>
      </c>
      <c r="H50" s="593" t="n">
        <f aca="false">ROUND((H52*$E$50),2)</f>
        <v>0</v>
      </c>
      <c r="I50" s="593" t="n">
        <f aca="false">ROUND((I52*$E$50),2)</f>
        <v>0</v>
      </c>
      <c r="J50" s="593" t="n">
        <f aca="false">ROUND((J52*$E$50),2)</f>
        <v>0</v>
      </c>
      <c r="K50" s="593" t="n">
        <f aca="false">ROUND((K52*$E$50),2)</f>
        <v>0</v>
      </c>
      <c r="L50" s="595" t="n">
        <f aca="false">ROUND((L52*$E$50),2)</f>
        <v>0</v>
      </c>
    </row>
    <row r="51" customFormat="false" ht="18.75" hidden="false" customHeight="true" outlineLevel="0" collapsed="false">
      <c r="A51" s="655" t="s">
        <v>422</v>
      </c>
      <c r="B51" s="655"/>
      <c r="C51" s="655"/>
      <c r="D51" s="655"/>
      <c r="E51" s="656" t="n">
        <f aca="false">SUM(E48:E50)</f>
        <v>0.1225</v>
      </c>
      <c r="F51" s="657"/>
      <c r="G51" s="634" t="n">
        <f aca="false">SUM(G48:G50)</f>
        <v>1063.44</v>
      </c>
      <c r="H51" s="634" t="n">
        <f aca="false">SUM(H48:H50)</f>
        <v>0</v>
      </c>
      <c r="I51" s="634" t="n">
        <f aca="false">SUM(I48:I50)</f>
        <v>0</v>
      </c>
      <c r="J51" s="634" t="n">
        <f aca="false">SUM(J48:J50)</f>
        <v>0</v>
      </c>
      <c r="K51" s="634" t="n">
        <f aca="false">SUM(K48:K50)</f>
        <v>0</v>
      </c>
      <c r="L51" s="658" t="n">
        <f aca="false">SUM(L48:L50)</f>
        <v>0</v>
      </c>
    </row>
    <row r="52" customFormat="false" ht="22.5" hidden="false" customHeight="true" outlineLevel="0" collapsed="false">
      <c r="A52" s="659" t="str">
        <f aca="false">A53</f>
        <v>VALOR MENSAL DA CATEGORIA</v>
      </c>
      <c r="B52" s="659"/>
      <c r="C52" s="659"/>
      <c r="D52" s="659"/>
      <c r="E52" s="659"/>
      <c r="F52" s="659"/>
      <c r="G52" s="660" t="n">
        <f aca="false">ROUND(G45/(1-$E$51),2)</f>
        <v>8681.13</v>
      </c>
      <c r="H52" s="660" t="n">
        <f aca="false">ROUND(H45/(1-$E$51),2)</f>
        <v>0</v>
      </c>
      <c r="I52" s="660" t="n">
        <f aca="false">ROUND(I45/(1-$E$51),2)</f>
        <v>0</v>
      </c>
      <c r="J52" s="660" t="n">
        <f aca="false">ROUND(J45/(1-$E$51),2)</f>
        <v>0</v>
      </c>
      <c r="K52" s="660" t="n">
        <f aca="false">ROUND(K45/(1-$E$51),2)</f>
        <v>0</v>
      </c>
      <c r="L52" s="661" t="n">
        <f aca="false">ROUND(L45/(1-$E$51),2)</f>
        <v>0</v>
      </c>
    </row>
    <row r="53" customFormat="false" ht="34.5" hidden="false" customHeight="true" outlineLevel="0" collapsed="false">
      <c r="A53" s="662" t="s">
        <v>377</v>
      </c>
      <c r="B53" s="662"/>
      <c r="C53" s="662"/>
      <c r="D53" s="662"/>
      <c r="E53" s="662"/>
      <c r="F53" s="662"/>
      <c r="G53" s="663" t="n">
        <f aca="false">G52</f>
        <v>8681.13</v>
      </c>
      <c r="H53" s="663" t="n">
        <f aca="false">H52</f>
        <v>0</v>
      </c>
      <c r="I53" s="663" t="n">
        <f aca="false">I52</f>
        <v>0</v>
      </c>
      <c r="J53" s="663" t="n">
        <f aca="false">J52</f>
        <v>0</v>
      </c>
      <c r="K53" s="663" t="n">
        <f aca="false">K52</f>
        <v>0</v>
      </c>
      <c r="L53" s="664" t="n">
        <f aca="false">L52</f>
        <v>0</v>
      </c>
    </row>
    <row r="54" customFormat="false" ht="39.75" hidden="false" customHeight="true" outlineLevel="0" collapsed="false">
      <c r="A54" s="662" t="s">
        <v>423</v>
      </c>
      <c r="B54" s="662"/>
      <c r="C54" s="662"/>
      <c r="D54" s="662"/>
      <c r="E54" s="662"/>
      <c r="F54" s="662"/>
      <c r="G54" s="663" t="n">
        <f aca="false">G53*1</f>
        <v>8681.13</v>
      </c>
      <c r="H54" s="663" t="n">
        <f aca="false">H53*1</f>
        <v>0</v>
      </c>
      <c r="I54" s="663" t="n">
        <f aca="false">I53*2</f>
        <v>0</v>
      </c>
      <c r="J54" s="663" t="n">
        <f aca="false">J53*2</f>
        <v>0</v>
      </c>
      <c r="K54" s="663" t="n">
        <f aca="false">K53*2</f>
        <v>0</v>
      </c>
      <c r="L54" s="664" t="n">
        <f aca="false">L53*2</f>
        <v>0</v>
      </c>
    </row>
    <row r="55" customFormat="false" ht="76.5" hidden="false" customHeight="true" outlineLevel="0" collapsed="false">
      <c r="A55" s="665"/>
      <c r="B55" s="665"/>
      <c r="C55" s="665"/>
      <c r="D55" s="665"/>
      <c r="E55" s="665"/>
      <c r="F55" s="665"/>
      <c r="G55" s="666"/>
      <c r="H55" s="666"/>
      <c r="I55" s="666"/>
      <c r="J55" s="666"/>
      <c r="K55" s="666"/>
      <c r="L55" s="666"/>
    </row>
    <row r="56" customFormat="false" ht="41.25" hidden="false" customHeight="true" outlineLevel="0" collapsed="false">
      <c r="A56" s="667" t="s">
        <v>424</v>
      </c>
      <c r="B56" s="667"/>
      <c r="C56" s="667"/>
      <c r="D56" s="667"/>
      <c r="E56" s="667"/>
      <c r="F56" s="667"/>
      <c r="G56" s="667"/>
      <c r="H56" s="667"/>
      <c r="I56" s="667"/>
      <c r="J56" s="667"/>
      <c r="K56" s="667"/>
      <c r="L56" s="667"/>
    </row>
    <row r="57" customFormat="false" ht="20.25" hidden="false" customHeight="true" outlineLevel="0" collapsed="false">
      <c r="A57" s="775" t="str">
        <f aca="false">BH!$A$57</f>
        <v>ANEXO X</v>
      </c>
      <c r="B57" s="775"/>
      <c r="C57" s="775"/>
      <c r="D57" s="775"/>
      <c r="E57" s="775"/>
      <c r="F57" s="775"/>
      <c r="G57" s="775"/>
      <c r="H57" s="775"/>
      <c r="I57" s="775"/>
      <c r="J57" s="775"/>
      <c r="K57" s="775"/>
      <c r="L57" s="775"/>
    </row>
    <row r="58" customFormat="false" ht="13.5" hidden="false" customHeight="true" outlineLevel="0" collapsed="false">
      <c r="A58" s="668"/>
      <c r="B58" s="669"/>
      <c r="C58" s="669"/>
      <c r="D58" s="669"/>
      <c r="E58" s="669"/>
      <c r="F58" s="669"/>
      <c r="G58" s="669"/>
      <c r="I58" s="669"/>
      <c r="J58" s="670" t="s">
        <v>102</v>
      </c>
      <c r="K58" s="669"/>
      <c r="L58" s="671"/>
    </row>
    <row r="59" customFormat="false" ht="69" hidden="false" customHeight="true" outlineLevel="0" collapsed="false">
      <c r="A59" s="672" t="s">
        <v>425</v>
      </c>
      <c r="B59" s="672"/>
      <c r="C59" s="672"/>
      <c r="D59" s="672"/>
      <c r="E59" s="672"/>
      <c r="F59" s="672"/>
      <c r="G59" s="673" t="str">
        <f aca="false">G10</f>
        <v>DIURNO 220H/M</v>
      </c>
      <c r="H59" s="673" t="str">
        <f aca="false">H10</f>
        <v>DIURNO 220H/M LÍDER</v>
      </c>
      <c r="I59" s="673" t="str">
        <f aca="false">I10</f>
        <v>DIURNO 12HX36H (COM INTERVALO)</v>
      </c>
      <c r="J59" s="673" t="str">
        <f aca="false">J10</f>
        <v>DIURNO 12HX36H INDENIZADO FINAIS SEMANA E FERIADOS)</v>
      </c>
      <c r="K59" s="673" t="str">
        <f aca="false">K10</f>
        <v>DIURNO 12HX36H (INDENIZADO)</v>
      </c>
      <c r="L59" s="674" t="str">
        <f aca="false">L10</f>
        <v>NOTURNO 12HX36H (INDENIZADO)</v>
      </c>
    </row>
    <row r="60" customFormat="false" ht="27.75" hidden="false" customHeight="true" outlineLevel="0" collapsed="false">
      <c r="A60" s="675" t="s">
        <v>426</v>
      </c>
      <c r="B60" s="676" t="s">
        <v>241</v>
      </c>
      <c r="C60" s="676"/>
      <c r="D60" s="676"/>
      <c r="E60" s="676"/>
      <c r="F60" s="677" t="s">
        <v>427</v>
      </c>
      <c r="G60" s="678" t="s">
        <v>102</v>
      </c>
      <c r="H60" s="678"/>
      <c r="I60" s="678"/>
      <c r="J60" s="678"/>
      <c r="K60" s="678"/>
      <c r="L60" s="678"/>
    </row>
    <row r="61" customFormat="false" ht="18" hidden="false" customHeight="true" outlineLevel="0" collapsed="false">
      <c r="A61" s="679" t="n">
        <v>1</v>
      </c>
      <c r="B61" s="680" t="s">
        <v>428</v>
      </c>
      <c r="C61" s="680"/>
      <c r="D61" s="680"/>
      <c r="E61" s="680"/>
      <c r="F61" s="680"/>
      <c r="G61" s="681" t="n">
        <f aca="false">G20</f>
        <v>3282.37</v>
      </c>
      <c r="H61" s="681" t="n">
        <f aca="false">H20</f>
        <v>0</v>
      </c>
      <c r="I61" s="681" t="n">
        <f aca="false">I20</f>
        <v>0</v>
      </c>
      <c r="J61" s="681" t="n">
        <f aca="false">J20</f>
        <v>0</v>
      </c>
      <c r="K61" s="681" t="n">
        <f aca="false">K20</f>
        <v>0</v>
      </c>
      <c r="L61" s="682" t="n">
        <f aca="false">L20</f>
        <v>0</v>
      </c>
    </row>
    <row r="62" customFormat="false" ht="18" hidden="false" customHeight="true" outlineLevel="0" collapsed="false">
      <c r="A62" s="683" t="s">
        <v>310</v>
      </c>
      <c r="B62" s="709" t="s">
        <v>242</v>
      </c>
      <c r="C62" s="709"/>
      <c r="D62" s="709"/>
      <c r="E62" s="709"/>
      <c r="F62" s="685" t="n">
        <f aca="false">Encargos!C40</f>
        <v>0.0909</v>
      </c>
      <c r="G62" s="276" t="n">
        <f aca="false">ROUND($F$62*G61,2)</f>
        <v>298.37</v>
      </c>
      <c r="H62" s="276" t="n">
        <f aca="false">ROUND($F$62*H61,2)</f>
        <v>0</v>
      </c>
      <c r="I62" s="276" t="n">
        <f aca="false">ROUND($F$62*I61,2)</f>
        <v>0</v>
      </c>
      <c r="J62" s="276" t="n">
        <f aca="false">ROUND($F$62*J61,2)</f>
        <v>0</v>
      </c>
      <c r="K62" s="276" t="n">
        <f aca="false">ROUND($F$62*K61,2)</f>
        <v>0</v>
      </c>
      <c r="L62" s="587" t="n">
        <f aca="false">ROUND($F$62*L61,2)</f>
        <v>0</v>
      </c>
    </row>
    <row r="63" customFormat="false" ht="28.5" hidden="false" customHeight="true" outlineLevel="0" collapsed="false">
      <c r="A63" s="683" t="s">
        <v>365</v>
      </c>
      <c r="B63" s="686" t="s">
        <v>247</v>
      </c>
      <c r="C63" s="686"/>
      <c r="D63" s="686"/>
      <c r="E63" s="686"/>
      <c r="F63" s="687" t="n">
        <f aca="false">F62*Encargos!C19</f>
        <v>0.0361782</v>
      </c>
      <c r="G63" s="276" t="n">
        <f aca="false">ROUND($F$63*G61,2)</f>
        <v>118.75</v>
      </c>
      <c r="H63" s="276" t="n">
        <f aca="false">ROUND($F$63*H61,2)</f>
        <v>0</v>
      </c>
      <c r="I63" s="276" t="n">
        <f aca="false">ROUND($F$63*I61,2)</f>
        <v>0</v>
      </c>
      <c r="J63" s="276" t="n">
        <f aca="false">ROUND($F$63*J61,2)</f>
        <v>0</v>
      </c>
      <c r="K63" s="276" t="n">
        <f aca="false">ROUND($F$63*K61,2)</f>
        <v>0</v>
      </c>
      <c r="L63" s="587" t="n">
        <f aca="false">ROUND($F$63*L61,2)</f>
        <v>0</v>
      </c>
    </row>
    <row r="64" customFormat="false" ht="24" hidden="false" customHeight="true" outlineLevel="0" collapsed="false">
      <c r="A64" s="688" t="s">
        <v>429</v>
      </c>
      <c r="B64" s="688"/>
      <c r="C64" s="688"/>
      <c r="D64" s="688"/>
      <c r="E64" s="688"/>
      <c r="F64" s="689" t="n">
        <f aca="false">SUM(F62:F63)</f>
        <v>0.1270782</v>
      </c>
      <c r="G64" s="690" t="n">
        <f aca="false">SUM(G62:G63)</f>
        <v>417.12</v>
      </c>
      <c r="H64" s="690" t="n">
        <f aca="false">SUM(H62:H63)</f>
        <v>0</v>
      </c>
      <c r="I64" s="690" t="n">
        <f aca="false">SUM(I62:I63)</f>
        <v>0</v>
      </c>
      <c r="J64" s="690" t="n">
        <f aca="false">SUM(J62:J63)</f>
        <v>0</v>
      </c>
      <c r="K64" s="690" t="n">
        <f aca="false">SUM(K62:K63)</f>
        <v>0</v>
      </c>
      <c r="L64" s="691" t="n">
        <f aca="false">SUM(L62:L63)</f>
        <v>0</v>
      </c>
    </row>
    <row r="65" customFormat="false" ht="18" hidden="false" customHeight="true" outlineLevel="0" collapsed="false">
      <c r="A65" s="692" t="s">
        <v>430</v>
      </c>
      <c r="B65" s="692"/>
      <c r="C65" s="692"/>
      <c r="D65" s="692"/>
      <c r="E65" s="692"/>
      <c r="F65" s="692"/>
      <c r="G65" s="693" t="n">
        <f aca="false">G64*12</f>
        <v>5005.44</v>
      </c>
      <c r="H65" s="693" t="n">
        <f aca="false">H64*12</f>
        <v>0</v>
      </c>
      <c r="I65" s="693" t="n">
        <f aca="false">I64*12</f>
        <v>0</v>
      </c>
      <c r="J65" s="693" t="n">
        <f aca="false">J64*12</f>
        <v>0</v>
      </c>
      <c r="K65" s="693" t="n">
        <f aca="false">K64*12</f>
        <v>0</v>
      </c>
      <c r="L65" s="694" t="n">
        <f aca="false">L64*12</f>
        <v>0</v>
      </c>
    </row>
    <row r="66" customFormat="false" ht="18" hidden="false" customHeight="true" outlineLevel="0" collapsed="false">
      <c r="A66" s="695" t="n">
        <v>2</v>
      </c>
      <c r="B66" s="696" t="s">
        <v>431</v>
      </c>
      <c r="C66" s="696"/>
      <c r="D66" s="696"/>
      <c r="E66" s="696"/>
      <c r="F66" s="696"/>
      <c r="G66" s="697" t="s">
        <v>102</v>
      </c>
      <c r="H66" s="697"/>
      <c r="I66" s="697"/>
      <c r="J66" s="697"/>
      <c r="K66" s="697"/>
      <c r="L66" s="697"/>
    </row>
    <row r="67" customFormat="false" ht="18" hidden="false" customHeight="true" outlineLevel="0" collapsed="false">
      <c r="A67" s="683" t="s">
        <v>310</v>
      </c>
      <c r="B67" s="698" t="s">
        <v>126</v>
      </c>
      <c r="C67" s="698"/>
      <c r="D67" s="698"/>
      <c r="E67" s="698"/>
      <c r="F67" s="698"/>
      <c r="G67" s="593" t="n">
        <f aca="false">G32</f>
        <v>619.52</v>
      </c>
      <c r="H67" s="593" t="n">
        <f aca="false">H32</f>
        <v>0</v>
      </c>
      <c r="I67" s="593" t="n">
        <f aca="false">I32</f>
        <v>0</v>
      </c>
      <c r="J67" s="593" t="n">
        <f aca="false">J32</f>
        <v>0</v>
      </c>
      <c r="K67" s="593" t="n">
        <f aca="false">K32</f>
        <v>0</v>
      </c>
      <c r="L67" s="595" t="n">
        <f aca="false">L32</f>
        <v>0</v>
      </c>
    </row>
    <row r="68" customFormat="false" ht="18" hidden="false" customHeight="true" outlineLevel="0" collapsed="false">
      <c r="A68" s="683" t="s">
        <v>299</v>
      </c>
      <c r="B68" s="698" t="s">
        <v>128</v>
      </c>
      <c r="C68" s="698"/>
      <c r="D68" s="698"/>
      <c r="E68" s="698"/>
      <c r="F68" s="698"/>
      <c r="G68" s="593" t="n">
        <f aca="false">G33</f>
        <v>20.11</v>
      </c>
      <c r="H68" s="593" t="n">
        <f aca="false">H33</f>
        <v>0</v>
      </c>
      <c r="I68" s="593" t="n">
        <f aca="false">I33</f>
        <v>0</v>
      </c>
      <c r="J68" s="593" t="n">
        <f aca="false">J33</f>
        <v>0</v>
      </c>
      <c r="K68" s="593" t="n">
        <f aca="false">K33</f>
        <v>0</v>
      </c>
      <c r="L68" s="595" t="n">
        <f aca="false">L33</f>
        <v>0</v>
      </c>
    </row>
    <row r="69" customFormat="false" ht="18" hidden="false" customHeight="true" outlineLevel="0" collapsed="false">
      <c r="A69" s="683" t="s">
        <v>324</v>
      </c>
      <c r="B69" s="698" t="s">
        <v>432</v>
      </c>
      <c r="C69" s="698"/>
      <c r="D69" s="698"/>
      <c r="E69" s="698"/>
      <c r="F69" s="698"/>
      <c r="G69" s="593" t="n">
        <f aca="false">G22</f>
        <v>0</v>
      </c>
      <c r="H69" s="593" t="n">
        <f aca="false">H22</f>
        <v>0</v>
      </c>
      <c r="I69" s="593" t="n">
        <f aca="false">I22</f>
        <v>0</v>
      </c>
      <c r="J69" s="593" t="n">
        <f aca="false">J22</f>
        <v>0</v>
      </c>
      <c r="K69" s="593" t="n">
        <f aca="false">K22</f>
        <v>0</v>
      </c>
      <c r="L69" s="595" t="n">
        <f aca="false">L22</f>
        <v>0</v>
      </c>
    </row>
    <row r="70" customFormat="false" ht="18" hidden="false" customHeight="true" outlineLevel="0" collapsed="false">
      <c r="A70" s="699" t="s">
        <v>433</v>
      </c>
      <c r="B70" s="699"/>
      <c r="C70" s="699"/>
      <c r="D70" s="699"/>
      <c r="E70" s="699"/>
      <c r="F70" s="699"/>
      <c r="G70" s="700" t="n">
        <f aca="false">SUM(G67:G69)</f>
        <v>639.63</v>
      </c>
      <c r="H70" s="700" t="n">
        <f aca="false">SUM(H67:H69)</f>
        <v>0</v>
      </c>
      <c r="I70" s="700" t="n">
        <f aca="false">SUM(I67:I69)</f>
        <v>0</v>
      </c>
      <c r="J70" s="700" t="n">
        <f aca="false">SUM(J67:J69)</f>
        <v>0</v>
      </c>
      <c r="K70" s="700" t="n">
        <f aca="false">SUM(K67:K69)</f>
        <v>0</v>
      </c>
      <c r="L70" s="701" t="n">
        <f aca="false">SUM(L67:L69)</f>
        <v>0</v>
      </c>
    </row>
    <row r="71" customFormat="false" ht="27" hidden="false" customHeight="true" outlineLevel="0" collapsed="false">
      <c r="A71" s="702" t="n">
        <v>5</v>
      </c>
      <c r="B71" s="703" t="s">
        <v>434</v>
      </c>
      <c r="C71" s="703"/>
      <c r="D71" s="703"/>
      <c r="E71" s="703"/>
      <c r="F71" s="704" t="s">
        <v>427</v>
      </c>
      <c r="G71" s="705" t="s">
        <v>263</v>
      </c>
      <c r="H71" s="705"/>
      <c r="I71" s="705"/>
      <c r="J71" s="705"/>
      <c r="K71" s="705"/>
      <c r="L71" s="705"/>
    </row>
    <row r="72" customFormat="false" ht="25.5" hidden="false" customHeight="true" outlineLevel="0" collapsed="false">
      <c r="A72" s="683" t="s">
        <v>310</v>
      </c>
      <c r="B72" s="686" t="s">
        <v>435</v>
      </c>
      <c r="C72" s="686"/>
      <c r="D72" s="686"/>
      <c r="E72" s="686"/>
      <c r="F72" s="706" t="n">
        <f aca="false">E41</f>
        <v>0.03</v>
      </c>
      <c r="G72" s="707" t="n">
        <f aca="false">ROUND(($F$72*G85),2)</f>
        <v>169.35</v>
      </c>
      <c r="H72" s="707" t="n">
        <f aca="false">ROUND(($F$72*H85),2)</f>
        <v>0</v>
      </c>
      <c r="I72" s="707" t="n">
        <f aca="false">ROUND(($F$72*I85),2)</f>
        <v>0</v>
      </c>
      <c r="J72" s="707" t="n">
        <f aca="false">ROUND(($F$72*J85),2)</f>
        <v>0</v>
      </c>
      <c r="K72" s="707" t="n">
        <f aca="false">ROUND(($F$72*K85),2)</f>
        <v>0</v>
      </c>
      <c r="L72" s="708" t="n">
        <f aca="false">ROUND(($F$72*L85),2)</f>
        <v>0</v>
      </c>
    </row>
    <row r="73" customFormat="false" ht="18" hidden="false" customHeight="true" outlineLevel="0" collapsed="false">
      <c r="A73" s="683" t="s">
        <v>299</v>
      </c>
      <c r="B73" s="709" t="s">
        <v>108</v>
      </c>
      <c r="C73" s="709"/>
      <c r="D73" s="709"/>
      <c r="E73" s="709"/>
      <c r="F73" s="706" t="n">
        <f aca="false">E43</f>
        <v>0.0679</v>
      </c>
      <c r="G73" s="707" t="n">
        <f aca="false">ROUND($F$73*(G72+G85),2)</f>
        <v>394.8</v>
      </c>
      <c r="H73" s="707" t="n">
        <f aca="false">ROUND($F$73*(H72+H85),2)</f>
        <v>0</v>
      </c>
      <c r="I73" s="707" t="n">
        <f aca="false">ROUND($F$73*(I72+I85),2)</f>
        <v>0</v>
      </c>
      <c r="J73" s="707" t="n">
        <f aca="false">ROUND($F$73*(J72+J85),2)</f>
        <v>0</v>
      </c>
      <c r="K73" s="707" t="n">
        <f aca="false">ROUND($F$73*(K72+K85),2)</f>
        <v>0</v>
      </c>
      <c r="L73" s="708" t="n">
        <f aca="false">ROUND($F$73*(L72+L85),2)</f>
        <v>0</v>
      </c>
    </row>
    <row r="74" customFormat="false" ht="18" hidden="false" customHeight="true" outlineLevel="0" collapsed="false">
      <c r="A74" s="710" t="s">
        <v>324</v>
      </c>
      <c r="B74" s="711" t="s">
        <v>436</v>
      </c>
      <c r="C74" s="711"/>
      <c r="D74" s="711"/>
      <c r="E74" s="711"/>
      <c r="F74" s="712" t="n">
        <f aca="false">SUM(F75:F78)</f>
        <v>0.1225</v>
      </c>
      <c r="G74" s="713" t="n">
        <f aca="false">ROUND((((G85+G72+G73)/(1-$F$74))-(G85+G72+G73)),2)</f>
        <v>866.81</v>
      </c>
      <c r="H74" s="713" t="n">
        <f aca="false">ROUND((((H85+H72+H73)/(1-$F$74))-(H85+H72+H73)),2)</f>
        <v>0</v>
      </c>
      <c r="I74" s="713" t="n">
        <f aca="false">ROUND((((I85+I72+I73)/(1-$F$74))-(I85+I72+I73)),2)</f>
        <v>0</v>
      </c>
      <c r="J74" s="713" t="n">
        <f aca="false">ROUND((((J85+J72+J73)/(1-$F$74))-(J85+J72+J73)),2)</f>
        <v>0</v>
      </c>
      <c r="K74" s="713" t="n">
        <f aca="false">ROUND((((K85+K72+K73)/(1-$F$74))-(K85+K72+K73)),2)</f>
        <v>0</v>
      </c>
      <c r="L74" s="714" t="n">
        <f aca="false">ROUND((((L85+L72+L73)/(1-$F$74))-(L85+L72+L73)),2)</f>
        <v>0</v>
      </c>
    </row>
    <row r="75" customFormat="false" ht="18" hidden="false" customHeight="true" outlineLevel="0" collapsed="false">
      <c r="A75" s="715" t="s">
        <v>437</v>
      </c>
      <c r="B75" s="709" t="s">
        <v>438</v>
      </c>
      <c r="C75" s="709"/>
      <c r="D75" s="709"/>
      <c r="E75" s="709"/>
      <c r="F75" s="706" t="n">
        <f aca="false">E48+E49</f>
        <v>0.0925</v>
      </c>
      <c r="G75" s="707" t="n">
        <f aca="false">ROUND(G87*$F$75,2)</f>
        <v>654.53</v>
      </c>
      <c r="H75" s="707" t="n">
        <f aca="false">ROUND(H87*$F$75,2)</f>
        <v>0</v>
      </c>
      <c r="I75" s="707" t="n">
        <f aca="false">ROUND(I87*$F$75,2)</f>
        <v>0</v>
      </c>
      <c r="J75" s="707" t="n">
        <f aca="false">ROUND(J87*$F$75,2)</f>
        <v>0</v>
      </c>
      <c r="K75" s="707" t="n">
        <f aca="false">ROUND(K87*$F$75,2)</f>
        <v>0</v>
      </c>
      <c r="L75" s="708" t="n">
        <f aca="false">ROUND(L87*$F$75,2)</f>
        <v>0</v>
      </c>
    </row>
    <row r="76" customFormat="false" ht="18" hidden="false" customHeight="true" outlineLevel="0" collapsed="false">
      <c r="A76" s="683" t="s">
        <v>439</v>
      </c>
      <c r="B76" s="716" t="s">
        <v>440</v>
      </c>
      <c r="C76" s="716"/>
      <c r="D76" s="716"/>
      <c r="E76" s="716"/>
      <c r="F76" s="717" t="n">
        <v>0</v>
      </c>
      <c r="G76" s="707" t="n">
        <f aca="false">ROUND(G87*$F$76,2)</f>
        <v>0</v>
      </c>
      <c r="H76" s="707" t="n">
        <f aca="false">ROUND(H87*$F$76,2)</f>
        <v>0</v>
      </c>
      <c r="I76" s="707" t="n">
        <f aca="false">ROUND(I87*$F$76,2)</f>
        <v>0</v>
      </c>
      <c r="J76" s="707" t="n">
        <f aca="false">ROUND(J87*$F$76,2)</f>
        <v>0</v>
      </c>
      <c r="K76" s="707" t="n">
        <f aca="false">ROUND(K87*$F$76,2)</f>
        <v>0</v>
      </c>
      <c r="L76" s="708" t="n">
        <f aca="false">ROUND(L87*$F$76,2)</f>
        <v>0</v>
      </c>
    </row>
    <row r="77" customFormat="false" ht="18" hidden="false" customHeight="true" outlineLevel="0" collapsed="false">
      <c r="A77" s="683" t="s">
        <v>441</v>
      </c>
      <c r="B77" s="709" t="s">
        <v>442</v>
      </c>
      <c r="C77" s="709"/>
      <c r="D77" s="709"/>
      <c r="E77" s="709"/>
      <c r="F77" s="712" t="n">
        <f aca="false">E50</f>
        <v>0.03</v>
      </c>
      <c r="G77" s="707" t="n">
        <f aca="false">ROUND(G87*$F$77,2)</f>
        <v>212.28</v>
      </c>
      <c r="H77" s="707" t="n">
        <f aca="false">ROUND(H87*$F$77,2)</f>
        <v>0</v>
      </c>
      <c r="I77" s="707" t="n">
        <f aca="false">ROUND(I87*$F$77,2)</f>
        <v>0</v>
      </c>
      <c r="J77" s="707" t="n">
        <f aca="false">ROUND(J87*$F$77,2)</f>
        <v>0</v>
      </c>
      <c r="K77" s="707" t="n">
        <f aca="false">ROUND(K87*$F$77,2)</f>
        <v>0</v>
      </c>
      <c r="L77" s="708" t="n">
        <f aca="false">ROUND(L87*$F$77,2)</f>
        <v>0</v>
      </c>
    </row>
    <row r="78" customFormat="false" ht="18" hidden="false" customHeight="true" outlineLevel="0" collapsed="false">
      <c r="A78" s="683" t="s">
        <v>443</v>
      </c>
      <c r="B78" s="716" t="s">
        <v>444</v>
      </c>
      <c r="C78" s="716"/>
      <c r="D78" s="716"/>
      <c r="E78" s="716"/>
      <c r="F78" s="717" t="n">
        <v>0</v>
      </c>
      <c r="G78" s="707" t="n">
        <f aca="false">ROUND(G87*$F$78,2)</f>
        <v>0</v>
      </c>
      <c r="H78" s="707" t="n">
        <f aca="false">ROUND(H87*$F$78,2)</f>
        <v>0</v>
      </c>
      <c r="I78" s="707" t="n">
        <f aca="false">ROUND(I87*$F$78,2)</f>
        <v>0</v>
      </c>
      <c r="J78" s="707" t="n">
        <f aca="false">ROUND(J87*$F$78,2)</f>
        <v>0</v>
      </c>
      <c r="K78" s="707" t="n">
        <f aca="false">ROUND(K87*$F$78,2)</f>
        <v>0</v>
      </c>
      <c r="L78" s="708" t="n">
        <f aca="false">ROUND(L87*$F$78,2)</f>
        <v>0</v>
      </c>
    </row>
    <row r="79" customFormat="false" ht="18" hidden="false" customHeight="true" outlineLevel="0" collapsed="false">
      <c r="A79" s="720" t="s">
        <v>445</v>
      </c>
      <c r="B79" s="721"/>
      <c r="C79" s="721"/>
      <c r="D79" s="721"/>
      <c r="E79" s="721"/>
      <c r="F79" s="722"/>
      <c r="G79" s="723" t="n">
        <f aca="false">ROUND(SUM(G72:G74),2)</f>
        <v>1430.96</v>
      </c>
      <c r="H79" s="723" t="n">
        <f aca="false">ROUND(SUM(H72:H74),2)</f>
        <v>0</v>
      </c>
      <c r="I79" s="723" t="n">
        <f aca="false">ROUND(SUM(I72:I74),2)</f>
        <v>0</v>
      </c>
      <c r="J79" s="723" t="n">
        <f aca="false">ROUND(SUM(J72:J74),2)</f>
        <v>0</v>
      </c>
      <c r="K79" s="723" t="n">
        <f aca="false">ROUND(SUM(K72:K74),2)</f>
        <v>0</v>
      </c>
      <c r="L79" s="724" t="n">
        <f aca="false">ROUND(SUM(L72:L74),2)</f>
        <v>0</v>
      </c>
    </row>
    <row r="80" customFormat="false" ht="18" hidden="false" customHeight="true" outlineLevel="0" collapsed="false">
      <c r="A80" s="725" t="s">
        <v>446</v>
      </c>
      <c r="B80" s="725"/>
      <c r="C80" s="725"/>
      <c r="D80" s="725"/>
      <c r="E80" s="725"/>
      <c r="F80" s="725"/>
      <c r="G80" s="725"/>
      <c r="H80" s="725"/>
      <c r="I80" s="725"/>
      <c r="J80" s="725"/>
      <c r="K80" s="725"/>
      <c r="L80" s="725"/>
    </row>
    <row r="81" customFormat="false" ht="18" hidden="false" customHeight="true" outlineLevel="0" collapsed="false">
      <c r="A81" s="726" t="s">
        <v>447</v>
      </c>
      <c r="B81" s="726"/>
      <c r="C81" s="726"/>
      <c r="D81" s="726"/>
      <c r="E81" s="726"/>
      <c r="F81" s="726"/>
      <c r="G81" s="726"/>
      <c r="H81" s="726"/>
      <c r="I81" s="726"/>
      <c r="J81" s="726"/>
      <c r="K81" s="726"/>
      <c r="L81" s="726"/>
    </row>
    <row r="82" customFormat="false" ht="18" hidden="false" customHeight="true" outlineLevel="0" collapsed="false">
      <c r="A82" s="727" t="s">
        <v>448</v>
      </c>
      <c r="B82" s="727"/>
      <c r="C82" s="727"/>
      <c r="D82" s="727"/>
      <c r="E82" s="727"/>
      <c r="F82" s="727"/>
      <c r="G82" s="728" t="s">
        <v>263</v>
      </c>
      <c r="H82" s="728"/>
      <c r="I82" s="728"/>
      <c r="J82" s="728"/>
      <c r="K82" s="728"/>
      <c r="L82" s="728"/>
    </row>
    <row r="83" customFormat="false" ht="18" hidden="false" customHeight="true" outlineLevel="0" collapsed="false">
      <c r="A83" s="683" t="s">
        <v>310</v>
      </c>
      <c r="B83" s="698" t="s">
        <v>449</v>
      </c>
      <c r="C83" s="698"/>
      <c r="D83" s="698"/>
      <c r="E83" s="698"/>
      <c r="F83" s="698"/>
      <c r="G83" s="729" t="n">
        <f aca="false">G65</f>
        <v>5005.44</v>
      </c>
      <c r="H83" s="729" t="n">
        <f aca="false">H65</f>
        <v>0</v>
      </c>
      <c r="I83" s="729" t="n">
        <f aca="false">I65</f>
        <v>0</v>
      </c>
      <c r="J83" s="729" t="n">
        <f aca="false">J65</f>
        <v>0</v>
      </c>
      <c r="K83" s="729" t="n">
        <f aca="false">K65</f>
        <v>0</v>
      </c>
      <c r="L83" s="730" t="n">
        <f aca="false">L65</f>
        <v>0</v>
      </c>
    </row>
    <row r="84" customFormat="false" ht="18" hidden="false" customHeight="true" outlineLevel="0" collapsed="false">
      <c r="A84" s="683" t="s">
        <v>299</v>
      </c>
      <c r="B84" s="698" t="s">
        <v>431</v>
      </c>
      <c r="C84" s="698"/>
      <c r="D84" s="698"/>
      <c r="E84" s="698"/>
      <c r="F84" s="698"/>
      <c r="G84" s="729" t="n">
        <f aca="false">G70</f>
        <v>639.63</v>
      </c>
      <c r="H84" s="729" t="n">
        <f aca="false">H70</f>
        <v>0</v>
      </c>
      <c r="I84" s="729" t="n">
        <f aca="false">I70</f>
        <v>0</v>
      </c>
      <c r="J84" s="729" t="n">
        <f aca="false">J70</f>
        <v>0</v>
      </c>
      <c r="K84" s="729" t="n">
        <f aca="false">K70</f>
        <v>0</v>
      </c>
      <c r="L84" s="730" t="n">
        <f aca="false">L70</f>
        <v>0</v>
      </c>
    </row>
    <row r="85" customFormat="false" ht="18" hidden="false" customHeight="true" outlineLevel="0" collapsed="false">
      <c r="A85" s="731" t="s">
        <v>450</v>
      </c>
      <c r="B85" s="731"/>
      <c r="C85" s="731"/>
      <c r="D85" s="731"/>
      <c r="E85" s="731"/>
      <c r="F85" s="731"/>
      <c r="G85" s="732" t="n">
        <f aca="false">SUM(G83:G84)</f>
        <v>5645.07</v>
      </c>
      <c r="H85" s="732" t="n">
        <f aca="false">SUM(H83:H84)</f>
        <v>0</v>
      </c>
      <c r="I85" s="732" t="n">
        <f aca="false">SUM(I83:I84)</f>
        <v>0</v>
      </c>
      <c r="J85" s="732" t="n">
        <f aca="false">SUM(J83:J84)</f>
        <v>0</v>
      </c>
      <c r="K85" s="732" t="n">
        <f aca="false">SUM(K83:K84)</f>
        <v>0</v>
      </c>
      <c r="L85" s="733" t="n">
        <f aca="false">SUM(L83:L84)</f>
        <v>0</v>
      </c>
    </row>
    <row r="86" customFormat="false" ht="18" hidden="false" customHeight="true" outlineLevel="0" collapsed="false">
      <c r="A86" s="734" t="s">
        <v>313</v>
      </c>
      <c r="B86" s="735" t="s">
        <v>451</v>
      </c>
      <c r="C86" s="735"/>
      <c r="D86" s="735"/>
      <c r="E86" s="735"/>
      <c r="F86" s="735"/>
      <c r="G86" s="736" t="n">
        <f aca="false">G79</f>
        <v>1430.96</v>
      </c>
      <c r="H86" s="736" t="n">
        <f aca="false">H79</f>
        <v>0</v>
      </c>
      <c r="I86" s="736" t="n">
        <f aca="false">I79</f>
        <v>0</v>
      </c>
      <c r="J86" s="736" t="n">
        <f aca="false">J79</f>
        <v>0</v>
      </c>
      <c r="K86" s="736" t="n">
        <f aca="false">K79</f>
        <v>0</v>
      </c>
      <c r="L86" s="737" t="n">
        <f aca="false">L79</f>
        <v>0</v>
      </c>
    </row>
    <row r="87" customFormat="false" ht="43.5" hidden="false" customHeight="true" outlineLevel="0" collapsed="false">
      <c r="A87" s="738" t="s">
        <v>452</v>
      </c>
      <c r="B87" s="738"/>
      <c r="C87" s="738"/>
      <c r="D87" s="738"/>
      <c r="E87" s="738"/>
      <c r="F87" s="738"/>
      <c r="G87" s="739" t="n">
        <f aca="false">SUM(G85:G86)</f>
        <v>7076.03</v>
      </c>
      <c r="H87" s="739" t="n">
        <f aca="false">SUM(H85:H86)</f>
        <v>0</v>
      </c>
      <c r="I87" s="739" t="n">
        <f aca="false">SUM(I85:I86)</f>
        <v>0</v>
      </c>
      <c r="J87" s="739" t="n">
        <f aca="false">SUM(J85:J86)</f>
        <v>0</v>
      </c>
      <c r="K87" s="739" t="n">
        <f aca="false">SUM(K85:K86)</f>
        <v>0</v>
      </c>
      <c r="L87" s="740" t="n">
        <f aca="false">SUM(L85:L86)</f>
        <v>0</v>
      </c>
    </row>
  </sheetData>
  <sheetProtection sheet="true" password="d3be" objects="true" scenarios="true"/>
  <mergeCells count="97">
    <mergeCell ref="A3:L3"/>
    <mergeCell ref="A4:L4"/>
    <mergeCell ref="A5:L5"/>
    <mergeCell ref="A6:F6"/>
    <mergeCell ref="G6:L6"/>
    <mergeCell ref="A7:H7"/>
    <mergeCell ref="I7:L7"/>
    <mergeCell ref="A8:L8"/>
    <mergeCell ref="A9:A10"/>
    <mergeCell ref="B9:B10"/>
    <mergeCell ref="C9:D10"/>
    <mergeCell ref="E9:E10"/>
    <mergeCell ref="F9:F10"/>
    <mergeCell ref="G9:L9"/>
    <mergeCell ref="A11:L11"/>
    <mergeCell ref="A12:A22"/>
    <mergeCell ref="B12:B22"/>
    <mergeCell ref="C12:D12"/>
    <mergeCell ref="C13:E13"/>
    <mergeCell ref="C14:F14"/>
    <mergeCell ref="C15:E15"/>
    <mergeCell ref="C16:D16"/>
    <mergeCell ref="C17:D17"/>
    <mergeCell ref="C19:E19"/>
    <mergeCell ref="C20:F20"/>
    <mergeCell ref="C21:E21"/>
    <mergeCell ref="A23:F23"/>
    <mergeCell ref="A24:L24"/>
    <mergeCell ref="A25:B25"/>
    <mergeCell ref="C25:D25"/>
    <mergeCell ref="F25:L25"/>
    <mergeCell ref="A26:C26"/>
    <mergeCell ref="A27:C27"/>
    <mergeCell ref="A28:C28"/>
    <mergeCell ref="A29:C29"/>
    <mergeCell ref="A30:C30"/>
    <mergeCell ref="A31:C31"/>
    <mergeCell ref="A32:B32"/>
    <mergeCell ref="A33:B33"/>
    <mergeCell ref="A34:D34"/>
    <mergeCell ref="A35:D35"/>
    <mergeCell ref="A36:D36"/>
    <mergeCell ref="A37:F37"/>
    <mergeCell ref="A38:F38"/>
    <mergeCell ref="A39:L39"/>
    <mergeCell ref="A40:D40"/>
    <mergeCell ref="E40:F40"/>
    <mergeCell ref="G40:L40"/>
    <mergeCell ref="A42:D42"/>
    <mergeCell ref="A43:D43"/>
    <mergeCell ref="A44:D44"/>
    <mergeCell ref="A45:F45"/>
    <mergeCell ref="A46:L46"/>
    <mergeCell ref="A47:D47"/>
    <mergeCell ref="E47:F47"/>
    <mergeCell ref="G47:L47"/>
    <mergeCell ref="A48:D48"/>
    <mergeCell ref="A49:D49"/>
    <mergeCell ref="A50:D50"/>
    <mergeCell ref="A51:D51"/>
    <mergeCell ref="A52:F52"/>
    <mergeCell ref="A53:F53"/>
    <mergeCell ref="A54:F54"/>
    <mergeCell ref="A56:L56"/>
    <mergeCell ref="A57:L57"/>
    <mergeCell ref="A59:F59"/>
    <mergeCell ref="B60:E60"/>
    <mergeCell ref="G60:L60"/>
    <mergeCell ref="B61:F61"/>
    <mergeCell ref="B62:E62"/>
    <mergeCell ref="B63:E63"/>
    <mergeCell ref="A64:E64"/>
    <mergeCell ref="A65:F65"/>
    <mergeCell ref="B66:F66"/>
    <mergeCell ref="G66:L66"/>
    <mergeCell ref="B67:F67"/>
    <mergeCell ref="B68:F68"/>
    <mergeCell ref="B69:F69"/>
    <mergeCell ref="A70:F70"/>
    <mergeCell ref="B71:E71"/>
    <mergeCell ref="G71:L71"/>
    <mergeCell ref="B72:E72"/>
    <mergeCell ref="B73:E73"/>
    <mergeCell ref="B74:E74"/>
    <mergeCell ref="B75:E75"/>
    <mergeCell ref="B76:E76"/>
    <mergeCell ref="B77:E77"/>
    <mergeCell ref="B78:E78"/>
    <mergeCell ref="A80:L80"/>
    <mergeCell ref="A81:L81"/>
    <mergeCell ref="A82:F82"/>
    <mergeCell ref="G82:L82"/>
    <mergeCell ref="B83:F83"/>
    <mergeCell ref="B84:F84"/>
    <mergeCell ref="A85:F85"/>
    <mergeCell ref="B86:F86"/>
    <mergeCell ref="A87:F87"/>
  </mergeCells>
  <printOptions headings="false" gridLines="false" gridLinesSet="true" horizontalCentered="true" verticalCentered="false"/>
  <pageMargins left="0.39375" right="0" top="0.7875" bottom="0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5" man="true" max="16383" min="0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K1048576"/>
  <sheetViews>
    <sheetView showFormulas="false" showGridLines="false" showRowColHeaders="true" showZeros="true" rightToLeft="false" tabSelected="false" showOutlineSymbols="true" defaultGridColor="true" view="normal" topLeftCell="A25" colorId="64" zoomScale="80" zoomScaleNormal="80" zoomScalePageLayoutView="100" workbookViewId="0">
      <selection pane="topLeft" activeCell="L30" activeCellId="0" sqref="L30"/>
    </sheetView>
  </sheetViews>
  <sheetFormatPr defaultColWidth="8.83203125" defaultRowHeight="12.75" zeroHeight="false" outlineLevelRow="0" outlineLevelCol="0"/>
  <cols>
    <col collapsed="false" customWidth="true" hidden="false" outlineLevel="0" max="1025" min="1" style="0" width="12.83"/>
  </cols>
  <sheetData>
    <row r="1" customFormat="false" ht="12.75" hidden="false" customHeight="false" outlineLevel="0" collapsed="false">
      <c r="A1" s="88"/>
      <c r="B1" s="89" t="s">
        <v>0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</row>
    <row r="2" customFormat="false" ht="12.75" hidden="false" customHeight="false" outlineLevel="0" collapsed="false">
      <c r="A2" s="91"/>
      <c r="B2" s="92" t="s">
        <v>42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</row>
    <row r="3" customFormat="false" ht="18.75" hidden="false" customHeight="true" outlineLevel="0" collapsed="false">
      <c r="A3" s="91"/>
      <c r="B3" s="93" t="s">
        <v>43</v>
      </c>
      <c r="C3" s="94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</row>
    <row r="4" customFormat="false" ht="15.75" hidden="false" customHeight="true" outlineLevel="0" collapsed="false">
      <c r="A4" s="82" t="s">
        <v>44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</row>
    <row r="5" customFormat="false" ht="12.75" hidden="false" customHeight="false" outlineLevel="0" collapsed="false">
      <c r="A5" s="95"/>
      <c r="B5" s="96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customFormat="false" ht="12.75" hidden="false" customHeight="false" outlineLevel="0" collapsed="false">
      <c r="A6" s="97" t="s">
        <v>45</v>
      </c>
      <c r="B6" s="98" t="s">
        <v>46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</row>
    <row r="7" customFormat="false" ht="12.75" hidden="false" customHeight="false" outlineLevel="0" collapsed="false">
      <c r="A7" s="95"/>
      <c r="B7" s="96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</row>
    <row r="8" customFormat="false" ht="12.75" hidden="false" customHeight="false" outlineLevel="0" collapsed="false">
      <c r="A8" s="95"/>
      <c r="B8" s="99"/>
      <c r="C8" s="96" t="s">
        <v>47</v>
      </c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</row>
    <row r="9" customFormat="false" ht="12.75" hidden="false" customHeight="false" outlineLevel="0" collapsed="false">
      <c r="A9" s="95"/>
      <c r="B9" s="96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</row>
    <row r="10" customFormat="false" ht="12.75" hidden="false" customHeight="false" outlineLevel="0" collapsed="false">
      <c r="A10" s="97" t="s">
        <v>48</v>
      </c>
      <c r="B10" s="96" t="s">
        <v>49</v>
      </c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</row>
    <row r="11" customFormat="false" ht="12.75" hidden="false" customHeight="false" outlineLevel="0" collapsed="false">
      <c r="A11" s="95"/>
      <c r="B11" s="96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</row>
    <row r="12" customFormat="false" ht="12.75" hidden="false" customHeight="false" outlineLevel="0" collapsed="false">
      <c r="A12" s="97" t="s">
        <v>50</v>
      </c>
      <c r="B12" s="96" t="s">
        <v>51</v>
      </c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</row>
    <row r="13" customFormat="false" ht="12.75" hidden="false" customHeight="false" outlineLevel="0" collapsed="false">
      <c r="A13" s="97"/>
      <c r="B13" s="96" t="s">
        <v>52</v>
      </c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</row>
    <row r="14" customFormat="false" ht="12.75" hidden="false" customHeight="false" outlineLevel="0" collapsed="false">
      <c r="A14" s="97"/>
      <c r="B14" s="100" t="s">
        <v>53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</row>
    <row r="15" customFormat="false" ht="12.75" hidden="false" customHeight="false" outlineLevel="0" collapsed="false">
      <c r="A15" s="95"/>
      <c r="B15" s="96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</row>
    <row r="16" customFormat="false" ht="12.75" hidden="false" customHeight="false" outlineLevel="0" collapsed="false">
      <c r="A16" s="95"/>
      <c r="B16" s="102" t="s">
        <v>54</v>
      </c>
      <c r="C16" s="103" t="s">
        <v>55</v>
      </c>
      <c r="D16" s="103"/>
      <c r="E16" s="103"/>
      <c r="F16" s="103"/>
      <c r="G16" s="103"/>
      <c r="H16" s="90"/>
      <c r="I16" s="90"/>
      <c r="J16" s="90"/>
      <c r="K16" s="90"/>
      <c r="L16" s="90"/>
      <c r="M16" s="90"/>
      <c r="N16" s="90"/>
    </row>
    <row r="17" customFormat="false" ht="12.75" hidden="false" customHeight="false" outlineLevel="0" collapsed="false">
      <c r="A17" s="95"/>
      <c r="B17" s="96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</row>
    <row r="18" customFormat="false" ht="12.75" hidden="false" customHeight="false" outlineLevel="0" collapsed="false">
      <c r="A18" s="95"/>
      <c r="B18" s="96"/>
      <c r="C18" s="104" t="s">
        <v>56</v>
      </c>
      <c r="D18" s="104" t="s">
        <v>57</v>
      </c>
      <c r="E18" s="90"/>
      <c r="F18" s="90"/>
      <c r="G18" s="90"/>
      <c r="H18" s="90"/>
      <c r="I18" s="90"/>
      <c r="J18" s="90"/>
      <c r="K18" s="90"/>
      <c r="L18" s="90"/>
      <c r="M18" s="90"/>
      <c r="N18" s="90"/>
    </row>
    <row r="19" customFormat="false" ht="12.75" hidden="false" customHeight="false" outlineLevel="0" collapsed="false">
      <c r="A19" s="95"/>
      <c r="B19" s="96"/>
      <c r="C19" s="104"/>
      <c r="D19" s="90" t="s">
        <v>58</v>
      </c>
      <c r="E19" s="90"/>
      <c r="F19" s="90"/>
      <c r="G19" s="90"/>
      <c r="H19" s="90"/>
      <c r="I19" s="90"/>
      <c r="J19" s="90"/>
      <c r="K19" s="90"/>
      <c r="L19" s="90"/>
      <c r="M19" s="90"/>
      <c r="N19" s="90"/>
    </row>
    <row r="20" customFormat="false" ht="13.5" hidden="false" customHeight="true" outlineLevel="0" collapsed="false">
      <c r="A20" s="95"/>
      <c r="B20" s="96"/>
      <c r="C20" s="90"/>
      <c r="D20" s="90" t="s">
        <v>59</v>
      </c>
      <c r="E20" s="90"/>
      <c r="F20" s="90"/>
      <c r="G20" s="90"/>
      <c r="H20" s="90"/>
      <c r="I20" s="90"/>
      <c r="J20" s="90"/>
      <c r="K20" s="90"/>
      <c r="L20" s="90"/>
      <c r="M20" s="90"/>
      <c r="N20" s="90"/>
    </row>
    <row r="21" customFormat="false" ht="13.5" hidden="false" customHeight="true" outlineLevel="0" collapsed="false">
      <c r="A21" s="95"/>
      <c r="B21" s="96"/>
      <c r="C21" s="90"/>
      <c r="D21" s="90" t="s">
        <v>60</v>
      </c>
      <c r="E21" s="90"/>
      <c r="F21" s="90"/>
      <c r="G21" s="90"/>
      <c r="H21" s="90"/>
      <c r="I21" s="90"/>
      <c r="J21" s="90"/>
      <c r="K21" s="90"/>
      <c r="L21" s="90"/>
      <c r="M21" s="90"/>
      <c r="N21" s="90"/>
    </row>
    <row r="22" customFormat="false" ht="13.5" hidden="false" customHeight="true" outlineLevel="0" collapsed="false">
      <c r="A22" s="95"/>
      <c r="B22" s="96"/>
      <c r="C22" s="90"/>
      <c r="D22" s="90" t="s">
        <v>61</v>
      </c>
      <c r="E22" s="90"/>
      <c r="F22" s="90"/>
      <c r="G22" s="90"/>
      <c r="H22" s="90"/>
      <c r="I22" s="90"/>
      <c r="J22" s="90"/>
      <c r="K22" s="90"/>
      <c r="L22" s="90"/>
      <c r="M22" s="90"/>
      <c r="N22" s="90"/>
    </row>
    <row r="23" customFormat="false" ht="13.5" hidden="false" customHeight="true" outlineLevel="0" collapsed="false">
      <c r="A23" s="95"/>
      <c r="B23" s="96"/>
      <c r="C23" s="90"/>
      <c r="D23" s="90" t="s">
        <v>62</v>
      </c>
      <c r="E23" s="90"/>
      <c r="F23" s="90"/>
      <c r="G23" s="90"/>
      <c r="H23" s="90"/>
      <c r="I23" s="90"/>
      <c r="J23" s="90"/>
      <c r="K23" s="90"/>
      <c r="L23" s="90"/>
      <c r="M23" s="90"/>
      <c r="N23" s="90"/>
    </row>
    <row r="24" customFormat="false" ht="13.5" hidden="false" customHeight="true" outlineLevel="0" collapsed="false">
      <c r="A24" s="95"/>
      <c r="B24" s="96"/>
      <c r="C24" s="90"/>
      <c r="D24" s="90" t="s">
        <v>63</v>
      </c>
      <c r="E24" s="90"/>
      <c r="F24" s="90"/>
      <c r="G24" s="90"/>
      <c r="H24" s="90"/>
      <c r="I24" s="90"/>
      <c r="J24" s="90"/>
      <c r="K24" s="90"/>
      <c r="L24" s="90"/>
      <c r="M24" s="90"/>
      <c r="N24" s="90"/>
    </row>
    <row r="25" customFormat="false" ht="13.5" hidden="false" customHeight="true" outlineLevel="0" collapsed="false">
      <c r="A25" s="95"/>
      <c r="B25" s="96"/>
      <c r="C25" s="90"/>
      <c r="D25" s="90" t="s">
        <v>64</v>
      </c>
      <c r="E25" s="90"/>
      <c r="F25" s="90"/>
      <c r="G25" s="90"/>
      <c r="H25" s="90"/>
      <c r="I25" s="90"/>
      <c r="J25" s="90"/>
      <c r="K25" s="90"/>
      <c r="L25" s="90"/>
      <c r="M25" s="90"/>
      <c r="N25" s="90"/>
    </row>
    <row r="26" customFormat="false" ht="13.5" hidden="false" customHeight="true" outlineLevel="0" collapsed="false">
      <c r="A26" s="95"/>
      <c r="B26" s="96"/>
      <c r="C26" s="90"/>
      <c r="D26" s="90" t="s">
        <v>65</v>
      </c>
      <c r="E26" s="90"/>
      <c r="F26" s="90"/>
      <c r="G26" s="90"/>
      <c r="H26" s="90"/>
      <c r="I26" s="90"/>
      <c r="J26" s="90"/>
      <c r="K26" s="90"/>
      <c r="L26" s="90"/>
      <c r="M26" s="90"/>
      <c r="N26" s="90"/>
    </row>
    <row r="27" customFormat="false" ht="13.5" hidden="false" customHeight="true" outlineLevel="0" collapsed="false">
      <c r="A27" s="95"/>
      <c r="B27" s="96"/>
      <c r="C27" s="90"/>
      <c r="D27" s="90" t="s">
        <v>66</v>
      </c>
      <c r="E27" s="90"/>
      <c r="F27" s="90"/>
      <c r="G27" s="90"/>
      <c r="H27" s="90"/>
      <c r="I27" s="90"/>
      <c r="J27" s="90"/>
      <c r="K27" s="90"/>
      <c r="L27" s="90"/>
      <c r="M27" s="90"/>
      <c r="N27" s="90"/>
    </row>
    <row r="28" customFormat="false" ht="13.5" hidden="false" customHeight="true" outlineLevel="0" collapsed="false">
      <c r="A28" s="95"/>
      <c r="B28" s="96"/>
      <c r="C28" s="90"/>
      <c r="D28" s="90" t="s">
        <v>67</v>
      </c>
      <c r="E28" s="90"/>
      <c r="F28" s="90"/>
      <c r="G28" s="90"/>
      <c r="H28" s="90"/>
      <c r="I28" s="90"/>
      <c r="J28" s="90"/>
      <c r="K28" s="90"/>
      <c r="L28" s="90"/>
      <c r="M28" s="90"/>
      <c r="N28" s="90"/>
    </row>
    <row r="29" customFormat="false" ht="13.5" hidden="false" customHeight="true" outlineLevel="0" collapsed="false">
      <c r="A29" s="95"/>
      <c r="B29" s="96"/>
      <c r="C29" s="90"/>
      <c r="D29" s="90" t="s">
        <v>68</v>
      </c>
      <c r="E29" s="90"/>
      <c r="F29" s="90"/>
      <c r="G29" s="90"/>
      <c r="H29" s="90"/>
      <c r="I29" s="90"/>
      <c r="J29" s="90"/>
      <c r="K29" s="90"/>
      <c r="L29" s="90"/>
      <c r="M29" s="90"/>
      <c r="N29" s="90"/>
    </row>
    <row r="30" customFormat="false" ht="13.5" hidden="false" customHeight="true" outlineLevel="0" collapsed="false">
      <c r="A30" s="95"/>
      <c r="B30" s="96"/>
      <c r="C30" s="90"/>
      <c r="D30" s="90" t="s">
        <v>69</v>
      </c>
      <c r="E30" s="90"/>
      <c r="F30" s="90"/>
      <c r="G30" s="90"/>
      <c r="H30" s="90"/>
      <c r="I30" s="90"/>
      <c r="J30" s="90"/>
      <c r="K30" s="90"/>
      <c r="L30" s="90"/>
      <c r="M30" s="90"/>
      <c r="N30" s="90"/>
    </row>
    <row r="31" customFormat="false" ht="13.5" hidden="false" customHeight="true" outlineLevel="0" collapsed="false">
      <c r="A31" s="95"/>
      <c r="B31" s="96"/>
      <c r="C31" s="90"/>
      <c r="D31" s="105" t="s">
        <v>70</v>
      </c>
      <c r="E31" s="90"/>
      <c r="F31" s="90"/>
      <c r="G31" s="90"/>
      <c r="H31" s="90"/>
      <c r="I31" s="90"/>
      <c r="J31" s="90"/>
      <c r="K31" s="90"/>
      <c r="L31" s="90"/>
      <c r="M31" s="90"/>
      <c r="N31" s="90"/>
    </row>
    <row r="32" customFormat="false" ht="13.5" hidden="false" customHeight="true" outlineLevel="0" collapsed="false">
      <c r="A32" s="95"/>
      <c r="B32" s="96"/>
      <c r="C32" s="90"/>
      <c r="D32" s="105" t="s">
        <v>71</v>
      </c>
      <c r="E32" s="90"/>
      <c r="F32" s="90"/>
      <c r="G32" s="90"/>
      <c r="H32" s="90"/>
      <c r="I32" s="90"/>
      <c r="J32" s="90"/>
      <c r="K32" s="90"/>
      <c r="L32" s="90"/>
      <c r="M32" s="90"/>
      <c r="N32" s="90"/>
    </row>
    <row r="33" customFormat="false" ht="15.75" hidden="false" customHeight="true" outlineLevel="0" collapsed="false">
      <c r="A33" s="95"/>
      <c r="B33" s="96"/>
      <c r="C33" s="90"/>
      <c r="D33" s="106" t="s">
        <v>72</v>
      </c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</row>
    <row r="34" s="107" customFormat="true" ht="14.25" hidden="false" customHeight="true" outlineLevel="0" collapsed="false">
      <c r="A34" s="95"/>
      <c r="B34" s="96"/>
      <c r="C34" s="90"/>
      <c r="D34" s="106" t="s">
        <v>73</v>
      </c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</row>
    <row r="35" s="107" customFormat="true" ht="13.5" hidden="false" customHeight="true" outlineLevel="0" collapsed="false">
      <c r="A35" s="95"/>
      <c r="B35" s="96"/>
      <c r="C35" s="90"/>
      <c r="D35" s="106" t="s">
        <v>74</v>
      </c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</row>
    <row r="36" customFormat="false" ht="13.5" hidden="false" customHeight="true" outlineLevel="0" collapsed="false">
      <c r="A36" s="95"/>
      <c r="B36" s="96"/>
      <c r="C36" s="90"/>
      <c r="D36" s="105" t="s">
        <v>75</v>
      </c>
      <c r="E36" s="90"/>
      <c r="F36" s="90"/>
      <c r="G36" s="90"/>
      <c r="H36" s="90"/>
      <c r="I36" s="90"/>
      <c r="J36" s="90"/>
      <c r="K36" s="90"/>
      <c r="L36" s="90"/>
      <c r="M36" s="90"/>
      <c r="N36" s="90"/>
    </row>
    <row r="37" customFormat="false" ht="13.5" hidden="false" customHeight="true" outlineLevel="0" collapsed="false">
      <c r="A37" s="95"/>
      <c r="B37" s="96"/>
      <c r="C37" s="90"/>
      <c r="D37" s="90" t="s">
        <v>76</v>
      </c>
      <c r="E37" s="90"/>
      <c r="F37" s="90"/>
      <c r="G37" s="90"/>
      <c r="H37" s="90"/>
      <c r="I37" s="90"/>
      <c r="J37" s="90"/>
      <c r="K37" s="90"/>
      <c r="L37" s="90"/>
      <c r="M37" s="90"/>
      <c r="N37" s="90"/>
    </row>
    <row r="38" customFormat="false" ht="13.5" hidden="false" customHeight="true" outlineLevel="0" collapsed="false">
      <c r="A38" s="95"/>
      <c r="B38" s="96"/>
      <c r="C38" s="90"/>
      <c r="D38" s="108" t="s">
        <v>77</v>
      </c>
      <c r="E38" s="108"/>
      <c r="F38" s="108"/>
      <c r="G38" s="108"/>
      <c r="H38" s="90"/>
      <c r="I38" s="90"/>
      <c r="J38" s="90"/>
      <c r="K38" s="90"/>
      <c r="L38" s="90"/>
      <c r="M38" s="90"/>
      <c r="N38" s="90"/>
    </row>
    <row r="39" customFormat="false" ht="13.5" hidden="false" customHeight="true" outlineLevel="0" collapsed="false">
      <c r="A39" s="95"/>
      <c r="B39" s="96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</row>
    <row r="40" customFormat="false" ht="13.5" hidden="false" customHeight="true" outlineLevel="0" collapsed="false">
      <c r="A40" s="95"/>
      <c r="B40" s="96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</row>
    <row r="41" customFormat="false" ht="12.75" hidden="false" customHeight="false" outlineLevel="0" collapsed="false">
      <c r="A41" s="95"/>
      <c r="B41" s="96"/>
      <c r="C41" s="104" t="s">
        <v>78</v>
      </c>
      <c r="D41" s="104" t="s">
        <v>79</v>
      </c>
      <c r="E41" s="90"/>
      <c r="F41" s="90"/>
      <c r="G41" s="90"/>
      <c r="H41" s="90"/>
      <c r="I41" s="90"/>
      <c r="J41" s="90"/>
      <c r="K41" s="90"/>
      <c r="L41" s="90"/>
      <c r="M41" s="90"/>
      <c r="N41" s="90"/>
    </row>
    <row r="42" customFormat="false" ht="12.75" hidden="false" customHeight="false" outlineLevel="0" collapsed="false">
      <c r="A42" s="95"/>
      <c r="B42" s="96"/>
      <c r="C42" s="90"/>
      <c r="D42" s="90" t="s">
        <v>80</v>
      </c>
      <c r="E42" s="90"/>
      <c r="F42" s="90"/>
      <c r="G42" s="90"/>
      <c r="H42" s="90"/>
      <c r="I42" s="90"/>
      <c r="J42" s="90"/>
      <c r="K42" s="90"/>
      <c r="L42" s="90"/>
      <c r="M42" s="90"/>
      <c r="N42" s="90"/>
    </row>
    <row r="43" customFormat="false" ht="12.75" hidden="false" customHeight="false" outlineLevel="0" collapsed="false">
      <c r="A43" s="95"/>
      <c r="B43" s="96"/>
      <c r="C43" s="90"/>
      <c r="D43" s="90" t="s">
        <v>81</v>
      </c>
      <c r="E43" s="90"/>
      <c r="F43" s="90"/>
      <c r="G43" s="90"/>
      <c r="H43" s="90"/>
      <c r="I43" s="90"/>
      <c r="J43" s="90"/>
      <c r="K43" s="90"/>
      <c r="L43" s="90"/>
      <c r="M43" s="90"/>
      <c r="N43" s="90"/>
    </row>
    <row r="44" customFormat="false" ht="12.75" hidden="false" customHeight="false" outlineLevel="0" collapsed="false">
      <c r="A44" s="95"/>
      <c r="B44" s="96"/>
      <c r="C44" s="104"/>
      <c r="D44" s="103" t="s">
        <v>77</v>
      </c>
      <c r="E44" s="109"/>
      <c r="F44" s="109"/>
      <c r="G44" s="109"/>
      <c r="H44" s="109"/>
      <c r="I44" s="104"/>
      <c r="J44" s="104"/>
      <c r="K44" s="104"/>
      <c r="L44" s="104"/>
      <c r="M44" s="104"/>
      <c r="N44" s="104"/>
    </row>
    <row r="45" customFormat="false" ht="12.75" hidden="false" customHeight="false" outlineLevel="0" collapsed="false">
      <c r="A45" s="95"/>
      <c r="B45" s="96"/>
      <c r="C45" s="104"/>
      <c r="D45" s="90"/>
      <c r="E45" s="104"/>
      <c r="F45" s="104"/>
      <c r="G45" s="104"/>
      <c r="H45" s="104"/>
      <c r="I45" s="104"/>
      <c r="J45" s="104"/>
      <c r="K45" s="104"/>
      <c r="L45" s="104"/>
      <c r="M45" s="104"/>
      <c r="N45" s="104"/>
    </row>
    <row r="46" customFormat="false" ht="12.75" hidden="false" customHeight="false" outlineLevel="0" collapsed="false">
      <c r="A46" s="95"/>
      <c r="B46" s="96"/>
      <c r="C46" s="104"/>
      <c r="D46" s="90"/>
      <c r="E46" s="104"/>
      <c r="F46" s="104"/>
      <c r="G46" s="104"/>
      <c r="H46" s="104"/>
      <c r="I46" s="104"/>
      <c r="J46" s="104"/>
      <c r="K46" s="104"/>
      <c r="L46" s="104"/>
      <c r="M46" s="104"/>
      <c r="N46" s="104"/>
    </row>
    <row r="47" customFormat="false" ht="12.75" hidden="false" customHeight="false" outlineLevel="0" collapsed="false">
      <c r="A47" s="95"/>
      <c r="B47" s="96"/>
      <c r="C47" s="104" t="s">
        <v>82</v>
      </c>
      <c r="D47" s="104" t="s">
        <v>83</v>
      </c>
      <c r="E47" s="90"/>
      <c r="F47" s="90"/>
      <c r="G47" s="90"/>
      <c r="H47" s="90"/>
      <c r="I47" s="90"/>
      <c r="J47" s="90"/>
      <c r="K47" s="90"/>
      <c r="L47" s="104"/>
      <c r="M47" s="104"/>
      <c r="N47" s="104"/>
    </row>
    <row r="48" customFormat="false" ht="12.75" hidden="false" customHeight="false" outlineLevel="0" collapsed="false">
      <c r="A48" s="95"/>
      <c r="B48" s="96"/>
      <c r="C48" s="90"/>
      <c r="D48" s="90" t="s">
        <v>84</v>
      </c>
      <c r="E48" s="90"/>
      <c r="F48" s="90"/>
      <c r="G48" s="90"/>
      <c r="H48" s="90"/>
      <c r="I48" s="90"/>
      <c r="J48" s="90"/>
      <c r="K48" s="90"/>
      <c r="L48" s="90"/>
      <c r="M48" s="104"/>
      <c r="N48" s="104"/>
    </row>
    <row r="49" customFormat="false" ht="12.75" hidden="false" customHeight="false" outlineLevel="0" collapsed="false">
      <c r="A49" s="95"/>
      <c r="B49" s="96"/>
      <c r="C49" s="90"/>
      <c r="D49" s="90" t="s">
        <v>85</v>
      </c>
      <c r="E49" s="90"/>
      <c r="F49" s="90"/>
      <c r="G49" s="90"/>
      <c r="H49" s="90"/>
      <c r="I49" s="90"/>
      <c r="J49" s="90"/>
      <c r="K49" s="90"/>
      <c r="L49" s="90"/>
      <c r="M49" s="104"/>
      <c r="N49" s="104"/>
    </row>
    <row r="50" customFormat="false" ht="12.75" hidden="false" customHeight="false" outlineLevel="0" collapsed="false">
      <c r="A50" s="95"/>
      <c r="B50" s="96"/>
      <c r="C50" s="90"/>
      <c r="D50" s="103" t="s">
        <v>77</v>
      </c>
      <c r="E50" s="103"/>
      <c r="F50" s="103"/>
      <c r="G50" s="103"/>
      <c r="H50" s="103"/>
      <c r="I50" s="90"/>
      <c r="J50" s="90"/>
      <c r="K50" s="90"/>
      <c r="L50" s="90"/>
      <c r="M50" s="104"/>
      <c r="N50" s="104"/>
    </row>
    <row r="51" customFormat="false" ht="12.75" hidden="false" customHeight="false" outlineLevel="0" collapsed="false">
      <c r="A51" s="95"/>
      <c r="B51" s="96"/>
      <c r="C51" s="104"/>
      <c r="D51" s="104"/>
      <c r="E51" s="90"/>
      <c r="F51" s="90"/>
      <c r="G51" s="90"/>
      <c r="H51" s="90"/>
      <c r="I51" s="90"/>
      <c r="J51" s="90"/>
      <c r="K51" s="90"/>
      <c r="L51" s="104"/>
      <c r="M51" s="104"/>
      <c r="N51" s="104"/>
    </row>
    <row r="52" customFormat="false" ht="12.75" hidden="false" customHeight="false" outlineLevel="0" collapsed="false">
      <c r="A52" s="95"/>
      <c r="B52" s="96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104"/>
      <c r="N52" s="104"/>
    </row>
    <row r="53" customFormat="false" ht="12.75" hidden="false" customHeight="false" outlineLevel="0" collapsed="false">
      <c r="A53" s="95"/>
      <c r="B53" s="97" t="s">
        <v>86</v>
      </c>
      <c r="C53" s="96" t="s">
        <v>87</v>
      </c>
      <c r="D53" s="90"/>
      <c r="E53" s="104"/>
      <c r="F53" s="104"/>
      <c r="G53" s="104"/>
      <c r="H53" s="104"/>
      <c r="I53" s="104"/>
      <c r="J53" s="104"/>
      <c r="K53" s="104"/>
      <c r="L53" s="104"/>
      <c r="M53" s="104"/>
      <c r="N53" s="104"/>
    </row>
    <row r="54" customFormat="false" ht="12.75" hidden="false" customHeight="false" outlineLevel="0" collapsed="false">
      <c r="A54" s="95"/>
      <c r="B54" s="97"/>
      <c r="C54" s="96" t="s">
        <v>52</v>
      </c>
      <c r="D54" s="90"/>
      <c r="E54" s="104"/>
      <c r="F54" s="104"/>
      <c r="G54" s="104"/>
      <c r="H54" s="104"/>
      <c r="I54" s="104"/>
      <c r="J54" s="104"/>
      <c r="K54" s="104"/>
      <c r="L54" s="104"/>
      <c r="M54" s="104"/>
      <c r="N54" s="104"/>
    </row>
    <row r="55" customFormat="false" ht="12.75" hidden="false" customHeight="false" outlineLevel="0" collapsed="false">
      <c r="A55" s="95"/>
      <c r="B55" s="95"/>
      <c r="C55" s="97" t="s">
        <v>88</v>
      </c>
      <c r="D55" s="101" t="s">
        <v>89</v>
      </c>
      <c r="E55" s="104"/>
      <c r="F55" s="104"/>
      <c r="G55" s="104"/>
      <c r="H55" s="104"/>
      <c r="I55" s="104"/>
      <c r="J55" s="104"/>
      <c r="K55" s="104"/>
      <c r="L55" s="104"/>
      <c r="M55" s="104"/>
      <c r="N55" s="104"/>
    </row>
    <row r="56" customFormat="false" ht="12.75" hidden="false" customHeight="false" outlineLevel="0" collapsed="false">
      <c r="A56" s="95"/>
      <c r="B56" s="95"/>
      <c r="C56" s="102"/>
      <c r="D56" s="90"/>
      <c r="E56" s="104"/>
      <c r="F56" s="104"/>
      <c r="G56" s="104"/>
      <c r="H56" s="104"/>
      <c r="I56" s="104"/>
      <c r="J56" s="104"/>
      <c r="K56" s="104"/>
      <c r="L56" s="104"/>
      <c r="M56" s="104"/>
      <c r="N56" s="104"/>
    </row>
    <row r="57" customFormat="false" ht="12.75" hidden="false" customHeight="false" outlineLevel="0" collapsed="false">
      <c r="A57" s="95"/>
      <c r="B57" s="96"/>
      <c r="C57" s="104"/>
      <c r="D57" s="90"/>
      <c r="E57" s="104"/>
      <c r="F57" s="104"/>
      <c r="G57" s="104"/>
      <c r="H57" s="104"/>
      <c r="I57" s="104"/>
      <c r="J57" s="104"/>
      <c r="K57" s="104"/>
      <c r="L57" s="104"/>
      <c r="M57" s="104"/>
      <c r="N57" s="104"/>
    </row>
    <row r="58" customFormat="false" ht="12.75" hidden="false" customHeight="false" outlineLevel="0" collapsed="false">
      <c r="A58" s="95"/>
      <c r="B58" s="97" t="s">
        <v>90</v>
      </c>
      <c r="C58" s="110" t="s">
        <v>91</v>
      </c>
      <c r="D58" s="101"/>
      <c r="E58" s="104"/>
      <c r="F58" s="104"/>
      <c r="G58" s="104"/>
      <c r="H58" s="104"/>
      <c r="I58" s="104"/>
      <c r="J58" s="104"/>
      <c r="K58" s="104"/>
      <c r="L58" s="104"/>
      <c r="M58" s="104"/>
      <c r="N58" s="104"/>
    </row>
    <row r="59" customFormat="false" ht="12.75" hidden="false" customHeight="false" outlineLevel="0" collapsed="false">
      <c r="A59" s="95"/>
      <c r="B59" s="95"/>
      <c r="C59" s="97" t="s">
        <v>92</v>
      </c>
      <c r="D59" s="93" t="s">
        <v>93</v>
      </c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07"/>
      <c r="BM59" s="107"/>
      <c r="BN59" s="107"/>
      <c r="BO59" s="107"/>
      <c r="BP59" s="107"/>
      <c r="BQ59" s="107"/>
      <c r="BR59" s="107"/>
      <c r="BS59" s="107"/>
      <c r="BT59" s="107"/>
      <c r="BU59" s="107"/>
      <c r="BV59" s="107"/>
      <c r="BW59" s="107"/>
      <c r="BX59" s="107"/>
      <c r="BY59" s="107"/>
      <c r="BZ59" s="107"/>
      <c r="CA59" s="107"/>
      <c r="CB59" s="107"/>
      <c r="CC59" s="107"/>
      <c r="CD59" s="107"/>
      <c r="CE59" s="107"/>
      <c r="CF59" s="107"/>
      <c r="CG59" s="107"/>
      <c r="CH59" s="107"/>
      <c r="CI59" s="107"/>
      <c r="CJ59" s="107"/>
      <c r="CK59" s="107"/>
      <c r="CL59" s="107"/>
      <c r="CM59" s="107"/>
      <c r="CN59" s="107"/>
      <c r="CO59" s="107"/>
      <c r="CP59" s="107"/>
      <c r="CQ59" s="107"/>
      <c r="CR59" s="107"/>
      <c r="CS59" s="107"/>
      <c r="CT59" s="107"/>
      <c r="CU59" s="107"/>
      <c r="CV59" s="107"/>
      <c r="CW59" s="107"/>
      <c r="CX59" s="107"/>
      <c r="CY59" s="107"/>
      <c r="CZ59" s="107"/>
      <c r="DA59" s="107"/>
      <c r="DB59" s="107"/>
      <c r="DC59" s="107"/>
      <c r="DD59" s="107"/>
      <c r="DE59" s="107"/>
      <c r="DF59" s="107"/>
      <c r="DG59" s="107"/>
      <c r="DH59" s="107"/>
      <c r="DI59" s="107"/>
      <c r="DJ59" s="107"/>
      <c r="DK59" s="107"/>
      <c r="DL59" s="107"/>
      <c r="DM59" s="107"/>
      <c r="DN59" s="107"/>
      <c r="DO59" s="107"/>
      <c r="DP59" s="107"/>
      <c r="DQ59" s="107"/>
      <c r="DR59" s="107"/>
      <c r="DS59" s="107"/>
      <c r="DT59" s="107"/>
      <c r="DU59" s="107"/>
      <c r="DV59" s="107"/>
      <c r="DW59" s="107"/>
      <c r="DX59" s="107"/>
      <c r="DY59" s="107"/>
      <c r="DZ59" s="107"/>
      <c r="EA59" s="107"/>
      <c r="EB59" s="107"/>
      <c r="EC59" s="107"/>
      <c r="ED59" s="107"/>
      <c r="EE59" s="107"/>
      <c r="EF59" s="107"/>
      <c r="EG59" s="107"/>
      <c r="EH59" s="107"/>
      <c r="EI59" s="107"/>
      <c r="EJ59" s="107"/>
      <c r="EK59" s="107"/>
      <c r="EL59" s="107"/>
      <c r="EM59" s="107"/>
      <c r="EN59" s="107"/>
      <c r="EO59" s="107"/>
      <c r="EP59" s="107"/>
      <c r="EQ59" s="107"/>
      <c r="ER59" s="107"/>
      <c r="ES59" s="107"/>
      <c r="ET59" s="107"/>
      <c r="EU59" s="107"/>
      <c r="EV59" s="107"/>
      <c r="EW59" s="107"/>
      <c r="EX59" s="107"/>
      <c r="EY59" s="107"/>
      <c r="EZ59" s="107"/>
      <c r="FA59" s="107"/>
      <c r="FB59" s="107"/>
      <c r="FC59" s="107"/>
      <c r="FD59" s="107"/>
      <c r="FE59" s="107"/>
      <c r="FF59" s="107"/>
      <c r="FG59" s="107"/>
      <c r="FH59" s="107"/>
      <c r="FI59" s="107"/>
      <c r="FJ59" s="107"/>
      <c r="FK59" s="107"/>
      <c r="FL59" s="107"/>
      <c r="FM59" s="107"/>
      <c r="FN59" s="107"/>
      <c r="FO59" s="107"/>
      <c r="FP59" s="107"/>
      <c r="FQ59" s="107"/>
      <c r="FR59" s="107"/>
      <c r="FS59" s="107"/>
      <c r="FT59" s="107"/>
      <c r="FU59" s="107"/>
      <c r="FV59" s="107"/>
      <c r="FW59" s="107"/>
      <c r="FX59" s="107"/>
      <c r="FY59" s="107"/>
      <c r="FZ59" s="107"/>
      <c r="GA59" s="107"/>
      <c r="GB59" s="107"/>
      <c r="GC59" s="107"/>
      <c r="GD59" s="107"/>
      <c r="GE59" s="107"/>
      <c r="GF59" s="107"/>
      <c r="GG59" s="107"/>
      <c r="GH59" s="107"/>
      <c r="GI59" s="107"/>
      <c r="GJ59" s="107"/>
      <c r="GK59" s="107"/>
      <c r="GL59" s="107"/>
      <c r="GM59" s="107"/>
      <c r="GN59" s="107"/>
      <c r="GO59" s="107"/>
      <c r="GP59" s="107"/>
      <c r="GQ59" s="107"/>
      <c r="GR59" s="107"/>
      <c r="GS59" s="107"/>
      <c r="GT59" s="107"/>
      <c r="GU59" s="107"/>
      <c r="GV59" s="107"/>
      <c r="GW59" s="107"/>
      <c r="GX59" s="107"/>
      <c r="GY59" s="107"/>
      <c r="GZ59" s="107"/>
      <c r="HA59" s="107"/>
      <c r="HB59" s="107"/>
      <c r="HC59" s="107"/>
      <c r="HD59" s="107"/>
      <c r="HE59" s="107"/>
      <c r="HF59" s="107"/>
      <c r="HG59" s="107"/>
      <c r="HH59" s="107"/>
      <c r="HI59" s="107"/>
      <c r="HJ59" s="107"/>
      <c r="HK59" s="107"/>
      <c r="HL59" s="107"/>
      <c r="HM59" s="107"/>
      <c r="HN59" s="107"/>
      <c r="HO59" s="107"/>
      <c r="HP59" s="107"/>
      <c r="HQ59" s="107"/>
      <c r="HR59" s="107"/>
      <c r="HS59" s="107"/>
      <c r="HT59" s="107"/>
      <c r="HU59" s="107"/>
      <c r="HV59" s="107"/>
      <c r="HW59" s="107"/>
      <c r="HX59" s="107"/>
      <c r="HY59" s="107"/>
      <c r="HZ59" s="107"/>
      <c r="IA59" s="107"/>
      <c r="IB59" s="107"/>
      <c r="IC59" s="107"/>
      <c r="ID59" s="107"/>
      <c r="IE59" s="107"/>
      <c r="IF59" s="107"/>
      <c r="IG59" s="107"/>
      <c r="IH59" s="107"/>
      <c r="II59" s="107"/>
      <c r="IJ59" s="107"/>
      <c r="IK59" s="107"/>
      <c r="IL59" s="107"/>
      <c r="IM59" s="107"/>
      <c r="IN59" s="107"/>
      <c r="IO59" s="107"/>
      <c r="IP59" s="107"/>
      <c r="IQ59" s="107"/>
      <c r="IR59" s="107"/>
      <c r="IS59" s="107"/>
      <c r="IT59" s="107"/>
      <c r="IU59" s="107"/>
      <c r="IV59" s="107"/>
      <c r="IW59" s="107"/>
      <c r="IX59" s="107"/>
      <c r="IY59" s="107"/>
      <c r="IZ59" s="107"/>
      <c r="JA59" s="107"/>
      <c r="JB59" s="107"/>
      <c r="JC59" s="107"/>
      <c r="JD59" s="107"/>
      <c r="JE59" s="107"/>
      <c r="JF59" s="107"/>
      <c r="JG59" s="107"/>
      <c r="JH59" s="107"/>
      <c r="JI59" s="107"/>
      <c r="JJ59" s="107"/>
      <c r="JK59" s="107"/>
      <c r="JL59" s="107"/>
      <c r="JM59" s="107"/>
      <c r="JN59" s="107"/>
      <c r="JO59" s="107"/>
      <c r="JP59" s="107"/>
      <c r="JQ59" s="107"/>
      <c r="JR59" s="107"/>
      <c r="JS59" s="107"/>
      <c r="JT59" s="107"/>
      <c r="JU59" s="107"/>
      <c r="JV59" s="107"/>
      <c r="JW59" s="107"/>
      <c r="JX59" s="107"/>
      <c r="JY59" s="107"/>
      <c r="JZ59" s="107"/>
      <c r="KA59" s="107"/>
      <c r="KB59" s="107"/>
      <c r="KC59" s="107"/>
      <c r="KD59" s="107"/>
      <c r="KE59" s="107"/>
      <c r="KF59" s="107"/>
      <c r="KG59" s="107"/>
      <c r="KH59" s="107"/>
      <c r="KI59" s="107"/>
      <c r="KJ59" s="107"/>
      <c r="KK59" s="107"/>
      <c r="KL59" s="107"/>
      <c r="KM59" s="107"/>
      <c r="KN59" s="107"/>
      <c r="KO59" s="107"/>
      <c r="KP59" s="107"/>
      <c r="KQ59" s="107"/>
      <c r="KR59" s="107"/>
      <c r="KS59" s="107"/>
      <c r="KT59" s="107"/>
      <c r="KU59" s="107"/>
      <c r="KV59" s="107"/>
      <c r="KW59" s="107"/>
      <c r="KX59" s="107"/>
      <c r="KY59" s="107"/>
      <c r="KZ59" s="107"/>
      <c r="LA59" s="107"/>
      <c r="LB59" s="107"/>
      <c r="LC59" s="107"/>
      <c r="LD59" s="107"/>
      <c r="LE59" s="107"/>
      <c r="LF59" s="107"/>
      <c r="LG59" s="107"/>
      <c r="LH59" s="107"/>
      <c r="LI59" s="107"/>
      <c r="LJ59" s="107"/>
      <c r="LK59" s="107"/>
      <c r="LL59" s="107"/>
      <c r="LM59" s="107"/>
      <c r="LN59" s="107"/>
      <c r="LO59" s="107"/>
      <c r="LP59" s="107"/>
      <c r="LQ59" s="107"/>
      <c r="LR59" s="107"/>
      <c r="LS59" s="107"/>
      <c r="LT59" s="107"/>
      <c r="LU59" s="107"/>
      <c r="LV59" s="107"/>
      <c r="LW59" s="107"/>
      <c r="LX59" s="107"/>
      <c r="LY59" s="107"/>
      <c r="LZ59" s="107"/>
      <c r="MA59" s="107"/>
      <c r="MB59" s="107"/>
      <c r="MC59" s="107"/>
      <c r="MD59" s="107"/>
      <c r="ME59" s="107"/>
      <c r="MF59" s="107"/>
      <c r="MG59" s="107"/>
      <c r="MH59" s="107"/>
      <c r="MI59" s="107"/>
      <c r="MJ59" s="107"/>
      <c r="MK59" s="107"/>
      <c r="ML59" s="107"/>
      <c r="MM59" s="107"/>
      <c r="MN59" s="107"/>
      <c r="MO59" s="107"/>
      <c r="MP59" s="107"/>
      <c r="MQ59" s="107"/>
      <c r="MR59" s="107"/>
      <c r="MS59" s="107"/>
      <c r="MT59" s="107"/>
      <c r="MU59" s="107"/>
      <c r="MV59" s="107"/>
      <c r="MW59" s="107"/>
      <c r="MX59" s="107"/>
      <c r="MY59" s="107"/>
      <c r="MZ59" s="107"/>
      <c r="NA59" s="107"/>
      <c r="NB59" s="107"/>
      <c r="NC59" s="107"/>
      <c r="ND59" s="107"/>
      <c r="NE59" s="107"/>
      <c r="NF59" s="107"/>
      <c r="NG59" s="107"/>
      <c r="NH59" s="107"/>
      <c r="NI59" s="107"/>
      <c r="NJ59" s="107"/>
      <c r="NK59" s="107"/>
      <c r="NL59" s="107"/>
      <c r="NM59" s="107"/>
      <c r="NN59" s="107"/>
      <c r="NO59" s="107"/>
      <c r="NP59" s="107"/>
      <c r="NQ59" s="107"/>
      <c r="NR59" s="107"/>
      <c r="NS59" s="107"/>
      <c r="NT59" s="107"/>
      <c r="NU59" s="107"/>
      <c r="NV59" s="107"/>
      <c r="NW59" s="107"/>
      <c r="NX59" s="107"/>
      <c r="NY59" s="107"/>
      <c r="NZ59" s="107"/>
      <c r="OA59" s="107"/>
      <c r="OB59" s="107"/>
      <c r="OC59" s="107"/>
      <c r="OD59" s="107"/>
      <c r="OE59" s="107"/>
      <c r="OF59" s="107"/>
      <c r="OG59" s="107"/>
      <c r="OH59" s="107"/>
      <c r="OI59" s="107"/>
      <c r="OJ59" s="107"/>
      <c r="OK59" s="107"/>
      <c r="OL59" s="107"/>
      <c r="OM59" s="107"/>
      <c r="ON59" s="107"/>
      <c r="OO59" s="107"/>
      <c r="OP59" s="107"/>
      <c r="OQ59" s="107"/>
      <c r="OR59" s="107"/>
      <c r="OS59" s="107"/>
      <c r="OT59" s="107"/>
      <c r="OU59" s="107"/>
      <c r="OV59" s="107"/>
      <c r="OW59" s="107"/>
      <c r="OX59" s="107"/>
      <c r="OY59" s="107"/>
      <c r="OZ59" s="107"/>
      <c r="PA59" s="107"/>
      <c r="PB59" s="107"/>
      <c r="PC59" s="107"/>
      <c r="PD59" s="107"/>
      <c r="PE59" s="107"/>
      <c r="PF59" s="107"/>
      <c r="PG59" s="107"/>
      <c r="PH59" s="107"/>
      <c r="PI59" s="107"/>
      <c r="PJ59" s="107"/>
      <c r="PK59" s="107"/>
      <c r="PL59" s="107"/>
      <c r="PM59" s="107"/>
      <c r="PN59" s="107"/>
      <c r="PO59" s="107"/>
      <c r="PP59" s="107"/>
      <c r="PQ59" s="107"/>
      <c r="PR59" s="107"/>
      <c r="PS59" s="107"/>
      <c r="PT59" s="107"/>
      <c r="PU59" s="107"/>
      <c r="PV59" s="107"/>
      <c r="PW59" s="107"/>
      <c r="PX59" s="107"/>
      <c r="PY59" s="107"/>
      <c r="PZ59" s="107"/>
      <c r="QA59" s="107"/>
      <c r="QB59" s="107"/>
      <c r="QC59" s="107"/>
      <c r="QD59" s="107"/>
      <c r="QE59" s="107"/>
      <c r="QF59" s="107"/>
      <c r="QG59" s="107"/>
      <c r="QH59" s="107"/>
      <c r="QI59" s="107"/>
      <c r="QJ59" s="107"/>
      <c r="QK59" s="107"/>
      <c r="QL59" s="107"/>
      <c r="QM59" s="107"/>
      <c r="QN59" s="107"/>
      <c r="QO59" s="107"/>
      <c r="QP59" s="107"/>
      <c r="QQ59" s="107"/>
      <c r="QR59" s="107"/>
      <c r="QS59" s="107"/>
      <c r="QT59" s="107"/>
      <c r="QU59" s="107"/>
      <c r="QV59" s="107"/>
      <c r="QW59" s="107"/>
      <c r="QX59" s="107"/>
      <c r="QY59" s="107"/>
      <c r="QZ59" s="107"/>
      <c r="RA59" s="107"/>
      <c r="RB59" s="107"/>
      <c r="RC59" s="107"/>
      <c r="RD59" s="107"/>
      <c r="RE59" s="107"/>
      <c r="RF59" s="107"/>
      <c r="RG59" s="107"/>
      <c r="RH59" s="107"/>
      <c r="RI59" s="107"/>
      <c r="RJ59" s="107"/>
      <c r="RK59" s="107"/>
      <c r="RL59" s="107"/>
      <c r="RM59" s="107"/>
      <c r="RN59" s="107"/>
      <c r="RO59" s="107"/>
      <c r="RP59" s="107"/>
      <c r="RQ59" s="107"/>
      <c r="RR59" s="107"/>
      <c r="RS59" s="107"/>
      <c r="RT59" s="107"/>
      <c r="RU59" s="107"/>
      <c r="RV59" s="107"/>
      <c r="RW59" s="107"/>
      <c r="RX59" s="107"/>
      <c r="RY59" s="107"/>
      <c r="RZ59" s="107"/>
      <c r="SA59" s="107"/>
      <c r="SB59" s="107"/>
      <c r="SC59" s="107"/>
      <c r="SD59" s="107"/>
      <c r="SE59" s="107"/>
      <c r="SF59" s="107"/>
      <c r="SG59" s="107"/>
      <c r="SH59" s="107"/>
      <c r="SI59" s="107"/>
      <c r="SJ59" s="107"/>
      <c r="SK59" s="107"/>
      <c r="SL59" s="107"/>
      <c r="SM59" s="107"/>
      <c r="SN59" s="107"/>
      <c r="SO59" s="107"/>
      <c r="SP59" s="107"/>
      <c r="SQ59" s="107"/>
      <c r="SR59" s="107"/>
      <c r="SS59" s="107"/>
      <c r="ST59" s="107"/>
      <c r="SU59" s="107"/>
      <c r="SV59" s="107"/>
      <c r="SW59" s="107"/>
      <c r="SX59" s="107"/>
      <c r="SY59" s="107"/>
      <c r="SZ59" s="107"/>
      <c r="TA59" s="107"/>
      <c r="TB59" s="107"/>
      <c r="TC59" s="107"/>
      <c r="TD59" s="107"/>
      <c r="TE59" s="107"/>
      <c r="TF59" s="107"/>
      <c r="TG59" s="107"/>
      <c r="TH59" s="107"/>
      <c r="TI59" s="107"/>
      <c r="TJ59" s="107"/>
      <c r="TK59" s="107"/>
      <c r="TL59" s="107"/>
      <c r="TM59" s="107"/>
      <c r="TN59" s="107"/>
      <c r="TO59" s="107"/>
      <c r="TP59" s="107"/>
      <c r="TQ59" s="107"/>
      <c r="TR59" s="107"/>
      <c r="TS59" s="107"/>
      <c r="TT59" s="107"/>
      <c r="TU59" s="107"/>
      <c r="TV59" s="107"/>
      <c r="TW59" s="107"/>
      <c r="TX59" s="107"/>
      <c r="TY59" s="107"/>
      <c r="TZ59" s="107"/>
      <c r="UA59" s="107"/>
      <c r="UB59" s="107"/>
      <c r="UC59" s="107"/>
      <c r="UD59" s="107"/>
      <c r="UE59" s="107"/>
      <c r="UF59" s="107"/>
      <c r="UG59" s="107"/>
      <c r="UH59" s="107"/>
      <c r="UI59" s="107"/>
      <c r="UJ59" s="107"/>
      <c r="UK59" s="107"/>
      <c r="UL59" s="107"/>
      <c r="UM59" s="107"/>
      <c r="UN59" s="107"/>
      <c r="UO59" s="107"/>
      <c r="UP59" s="107"/>
      <c r="UQ59" s="107"/>
      <c r="UR59" s="107"/>
      <c r="US59" s="107"/>
      <c r="UT59" s="107"/>
      <c r="UU59" s="107"/>
      <c r="UV59" s="107"/>
      <c r="UW59" s="107"/>
      <c r="UX59" s="107"/>
      <c r="UY59" s="107"/>
      <c r="UZ59" s="107"/>
      <c r="VA59" s="107"/>
      <c r="VB59" s="107"/>
      <c r="VC59" s="107"/>
      <c r="VD59" s="107"/>
      <c r="VE59" s="107"/>
      <c r="VF59" s="107"/>
      <c r="VG59" s="107"/>
      <c r="VH59" s="107"/>
      <c r="VI59" s="107"/>
      <c r="VJ59" s="107"/>
      <c r="VK59" s="107"/>
      <c r="VL59" s="107"/>
      <c r="VM59" s="107"/>
      <c r="VN59" s="107"/>
      <c r="VO59" s="107"/>
      <c r="VP59" s="107"/>
      <c r="VQ59" s="107"/>
      <c r="VR59" s="107"/>
      <c r="VS59" s="107"/>
      <c r="VT59" s="107"/>
      <c r="VU59" s="107"/>
      <c r="VV59" s="107"/>
      <c r="VW59" s="107"/>
      <c r="VX59" s="107"/>
      <c r="VY59" s="107"/>
      <c r="VZ59" s="107"/>
      <c r="WA59" s="107"/>
      <c r="WB59" s="107"/>
      <c r="WC59" s="107"/>
      <c r="WD59" s="107"/>
      <c r="WE59" s="107"/>
      <c r="WF59" s="107"/>
      <c r="WG59" s="107"/>
      <c r="WH59" s="107"/>
      <c r="WI59" s="107"/>
      <c r="WJ59" s="107"/>
      <c r="WK59" s="107"/>
      <c r="WL59" s="107"/>
      <c r="WM59" s="107"/>
      <c r="WN59" s="107"/>
      <c r="WO59" s="107"/>
      <c r="WP59" s="107"/>
      <c r="WQ59" s="107"/>
      <c r="WR59" s="107"/>
      <c r="WS59" s="107"/>
      <c r="WT59" s="107"/>
      <c r="WU59" s="107"/>
      <c r="WV59" s="107"/>
      <c r="WW59" s="107"/>
      <c r="WX59" s="107"/>
      <c r="WY59" s="107"/>
      <c r="WZ59" s="107"/>
      <c r="XA59" s="107"/>
      <c r="XB59" s="107"/>
      <c r="XC59" s="107"/>
      <c r="XD59" s="107"/>
      <c r="XE59" s="107"/>
      <c r="XF59" s="107"/>
      <c r="XG59" s="107"/>
      <c r="XH59" s="107"/>
      <c r="XI59" s="107"/>
      <c r="XJ59" s="107"/>
      <c r="XK59" s="107"/>
      <c r="XL59" s="107"/>
      <c r="XM59" s="107"/>
      <c r="XN59" s="107"/>
      <c r="XO59" s="107"/>
      <c r="XP59" s="107"/>
      <c r="XQ59" s="107"/>
      <c r="XR59" s="107"/>
      <c r="XS59" s="107"/>
      <c r="XT59" s="107"/>
      <c r="XU59" s="107"/>
      <c r="XV59" s="107"/>
      <c r="XW59" s="107"/>
      <c r="XX59" s="107"/>
      <c r="XY59" s="107"/>
      <c r="XZ59" s="107"/>
      <c r="YA59" s="107"/>
      <c r="YB59" s="107"/>
      <c r="YC59" s="107"/>
      <c r="YD59" s="107"/>
      <c r="YE59" s="107"/>
      <c r="YF59" s="107"/>
      <c r="YG59" s="107"/>
      <c r="YH59" s="107"/>
      <c r="YI59" s="107"/>
      <c r="YJ59" s="107"/>
      <c r="YK59" s="107"/>
      <c r="YL59" s="107"/>
      <c r="YM59" s="107"/>
      <c r="YN59" s="107"/>
      <c r="YO59" s="107"/>
      <c r="YP59" s="107"/>
      <c r="YQ59" s="107"/>
      <c r="YR59" s="107"/>
      <c r="YS59" s="107"/>
      <c r="YT59" s="107"/>
      <c r="YU59" s="107"/>
      <c r="YV59" s="107"/>
      <c r="YW59" s="107"/>
      <c r="YX59" s="107"/>
      <c r="YY59" s="107"/>
      <c r="YZ59" s="107"/>
      <c r="ZA59" s="107"/>
      <c r="ZB59" s="107"/>
      <c r="ZC59" s="107"/>
      <c r="ZD59" s="107"/>
      <c r="ZE59" s="107"/>
      <c r="ZF59" s="107"/>
      <c r="ZG59" s="107"/>
      <c r="ZH59" s="107"/>
      <c r="ZI59" s="107"/>
      <c r="ZJ59" s="107"/>
      <c r="ZK59" s="107"/>
      <c r="ZL59" s="107"/>
      <c r="ZM59" s="107"/>
      <c r="ZN59" s="107"/>
      <c r="ZO59" s="107"/>
      <c r="ZP59" s="107"/>
      <c r="ZQ59" s="107"/>
      <c r="ZR59" s="107"/>
      <c r="ZS59" s="107"/>
      <c r="ZT59" s="107"/>
      <c r="ZU59" s="107"/>
      <c r="ZV59" s="107"/>
      <c r="ZW59" s="107"/>
      <c r="ZX59" s="107"/>
      <c r="ZY59" s="107"/>
      <c r="ZZ59" s="107"/>
      <c r="AAA59" s="107"/>
      <c r="AAB59" s="107"/>
      <c r="AAC59" s="107"/>
      <c r="AAD59" s="107"/>
      <c r="AAE59" s="107"/>
      <c r="AAF59" s="107"/>
      <c r="AAG59" s="107"/>
      <c r="AAH59" s="107"/>
      <c r="AAI59" s="107"/>
      <c r="AAJ59" s="107"/>
      <c r="AAK59" s="107"/>
      <c r="AAL59" s="107"/>
      <c r="AAM59" s="107"/>
      <c r="AAN59" s="107"/>
      <c r="AAO59" s="107"/>
      <c r="AAP59" s="107"/>
      <c r="AAQ59" s="107"/>
      <c r="AAR59" s="107"/>
      <c r="AAS59" s="107"/>
      <c r="AAT59" s="107"/>
      <c r="AAU59" s="107"/>
      <c r="AAV59" s="107"/>
      <c r="AAW59" s="107"/>
      <c r="AAX59" s="107"/>
      <c r="AAY59" s="107"/>
      <c r="AAZ59" s="107"/>
      <c r="ABA59" s="107"/>
      <c r="ABB59" s="107"/>
      <c r="ABC59" s="107"/>
      <c r="ABD59" s="107"/>
      <c r="ABE59" s="107"/>
      <c r="ABF59" s="107"/>
      <c r="ABG59" s="107"/>
      <c r="ABH59" s="107"/>
      <c r="ABI59" s="107"/>
      <c r="ABJ59" s="107"/>
      <c r="ABK59" s="107"/>
      <c r="ABL59" s="107"/>
      <c r="ABM59" s="107"/>
      <c r="ABN59" s="107"/>
      <c r="ABO59" s="107"/>
      <c r="ABP59" s="107"/>
      <c r="ABQ59" s="107"/>
      <c r="ABR59" s="107"/>
      <c r="ABS59" s="107"/>
      <c r="ABT59" s="107"/>
      <c r="ABU59" s="107"/>
      <c r="ABV59" s="107"/>
      <c r="ABW59" s="107"/>
      <c r="ABX59" s="107"/>
      <c r="ABY59" s="107"/>
      <c r="ABZ59" s="107"/>
      <c r="ACA59" s="107"/>
      <c r="ACB59" s="107"/>
      <c r="ACC59" s="107"/>
      <c r="ACD59" s="107"/>
      <c r="ACE59" s="107"/>
      <c r="ACF59" s="107"/>
      <c r="ACG59" s="107"/>
      <c r="ACH59" s="107"/>
      <c r="ACI59" s="107"/>
      <c r="ACJ59" s="107"/>
      <c r="ACK59" s="107"/>
      <c r="ACL59" s="107"/>
      <c r="ACM59" s="107"/>
      <c r="ACN59" s="107"/>
      <c r="ACO59" s="107"/>
      <c r="ACP59" s="107"/>
      <c r="ACQ59" s="107"/>
      <c r="ACR59" s="107"/>
      <c r="ACS59" s="107"/>
      <c r="ACT59" s="107"/>
      <c r="ACU59" s="107"/>
      <c r="ACV59" s="107"/>
      <c r="ACW59" s="107"/>
      <c r="ACX59" s="107"/>
      <c r="ACY59" s="107"/>
      <c r="ACZ59" s="107"/>
      <c r="ADA59" s="107"/>
      <c r="ADB59" s="107"/>
      <c r="ADC59" s="107"/>
      <c r="ADD59" s="107"/>
      <c r="ADE59" s="107"/>
      <c r="ADF59" s="107"/>
      <c r="ADG59" s="107"/>
      <c r="ADH59" s="107"/>
      <c r="ADI59" s="107"/>
      <c r="ADJ59" s="107"/>
      <c r="ADK59" s="107"/>
      <c r="ADL59" s="107"/>
      <c r="ADM59" s="107"/>
      <c r="ADN59" s="107"/>
      <c r="ADO59" s="107"/>
      <c r="ADP59" s="107"/>
      <c r="ADQ59" s="107"/>
      <c r="ADR59" s="107"/>
      <c r="ADS59" s="107"/>
      <c r="ADT59" s="107"/>
      <c r="ADU59" s="107"/>
      <c r="ADV59" s="107"/>
      <c r="ADW59" s="107"/>
      <c r="ADX59" s="107"/>
      <c r="ADY59" s="107"/>
      <c r="ADZ59" s="107"/>
      <c r="AEA59" s="107"/>
      <c r="AEB59" s="107"/>
      <c r="AEC59" s="107"/>
      <c r="AED59" s="107"/>
      <c r="AEE59" s="107"/>
      <c r="AEF59" s="107"/>
      <c r="AEG59" s="107"/>
      <c r="AEH59" s="107"/>
      <c r="AEI59" s="107"/>
      <c r="AEJ59" s="107"/>
      <c r="AEK59" s="107"/>
      <c r="AEL59" s="107"/>
      <c r="AEM59" s="107"/>
      <c r="AEN59" s="107"/>
      <c r="AEO59" s="107"/>
      <c r="AEP59" s="107"/>
      <c r="AEQ59" s="107"/>
      <c r="AER59" s="107"/>
      <c r="AES59" s="107"/>
      <c r="AET59" s="107"/>
      <c r="AEU59" s="107"/>
      <c r="AEV59" s="107"/>
      <c r="AEW59" s="107"/>
      <c r="AEX59" s="107"/>
      <c r="AEY59" s="107"/>
      <c r="AEZ59" s="107"/>
      <c r="AFA59" s="107"/>
      <c r="AFB59" s="107"/>
      <c r="AFC59" s="107"/>
      <c r="AFD59" s="107"/>
      <c r="AFE59" s="107"/>
      <c r="AFF59" s="107"/>
      <c r="AFG59" s="107"/>
      <c r="AFH59" s="107"/>
      <c r="AFI59" s="107"/>
      <c r="AFJ59" s="107"/>
      <c r="AFK59" s="107"/>
      <c r="AFL59" s="107"/>
      <c r="AFM59" s="107"/>
      <c r="AFN59" s="107"/>
      <c r="AFO59" s="107"/>
      <c r="AFP59" s="107"/>
      <c r="AFQ59" s="107"/>
      <c r="AFR59" s="107"/>
      <c r="AFS59" s="107"/>
      <c r="AFT59" s="107"/>
      <c r="AFU59" s="107"/>
      <c r="AFV59" s="107"/>
      <c r="AFW59" s="107"/>
      <c r="AFX59" s="107"/>
      <c r="AFY59" s="107"/>
      <c r="AFZ59" s="107"/>
      <c r="AGA59" s="107"/>
      <c r="AGB59" s="107"/>
      <c r="AGC59" s="107"/>
      <c r="AGD59" s="107"/>
      <c r="AGE59" s="107"/>
      <c r="AGF59" s="107"/>
      <c r="AGG59" s="107"/>
      <c r="AGH59" s="107"/>
      <c r="AGI59" s="107"/>
      <c r="AGJ59" s="107"/>
      <c r="AGK59" s="107"/>
      <c r="AGL59" s="107"/>
      <c r="AGM59" s="107"/>
      <c r="AGN59" s="107"/>
      <c r="AGO59" s="107"/>
      <c r="AGP59" s="107"/>
      <c r="AGQ59" s="107"/>
      <c r="AGR59" s="107"/>
      <c r="AGS59" s="107"/>
      <c r="AGT59" s="107"/>
      <c r="AGU59" s="107"/>
      <c r="AGV59" s="107"/>
      <c r="AGW59" s="107"/>
      <c r="AGX59" s="107"/>
      <c r="AGY59" s="107"/>
      <c r="AGZ59" s="107"/>
      <c r="AHA59" s="107"/>
      <c r="AHB59" s="107"/>
      <c r="AHC59" s="107"/>
      <c r="AHD59" s="107"/>
      <c r="AHE59" s="107"/>
      <c r="AHF59" s="107"/>
      <c r="AHG59" s="107"/>
      <c r="AHH59" s="107"/>
      <c r="AHI59" s="107"/>
      <c r="AHJ59" s="107"/>
      <c r="AHK59" s="107"/>
      <c r="AHL59" s="107"/>
      <c r="AHM59" s="107"/>
      <c r="AHN59" s="107"/>
      <c r="AHO59" s="107"/>
      <c r="AHP59" s="107"/>
      <c r="AHQ59" s="107"/>
      <c r="AHR59" s="107"/>
      <c r="AHS59" s="107"/>
      <c r="AHT59" s="107"/>
      <c r="AHU59" s="107"/>
      <c r="AHV59" s="107"/>
      <c r="AHW59" s="107"/>
      <c r="AHX59" s="107"/>
      <c r="AHY59" s="107"/>
      <c r="AHZ59" s="107"/>
      <c r="AIA59" s="107"/>
      <c r="AIB59" s="107"/>
      <c r="AIC59" s="107"/>
      <c r="AID59" s="107"/>
      <c r="AIE59" s="107"/>
      <c r="AIF59" s="107"/>
      <c r="AIG59" s="107"/>
      <c r="AIH59" s="107"/>
      <c r="AII59" s="107"/>
      <c r="AIJ59" s="107"/>
      <c r="AIK59" s="107"/>
      <c r="AIL59" s="107"/>
      <c r="AIM59" s="107"/>
      <c r="AIN59" s="107"/>
      <c r="AIO59" s="107"/>
      <c r="AIP59" s="107"/>
      <c r="AIQ59" s="107"/>
      <c r="AIR59" s="107"/>
      <c r="AIS59" s="107"/>
      <c r="AIT59" s="107"/>
      <c r="AIU59" s="107"/>
      <c r="AIV59" s="107"/>
      <c r="AIW59" s="107"/>
      <c r="AIX59" s="107"/>
      <c r="AIY59" s="107"/>
      <c r="AIZ59" s="107"/>
      <c r="AJA59" s="107"/>
      <c r="AJB59" s="107"/>
      <c r="AJC59" s="107"/>
      <c r="AJD59" s="107"/>
      <c r="AJE59" s="107"/>
      <c r="AJF59" s="107"/>
      <c r="AJG59" s="107"/>
      <c r="AJH59" s="107"/>
      <c r="AJI59" s="107"/>
      <c r="AJJ59" s="107"/>
      <c r="AJK59" s="107"/>
      <c r="AJL59" s="107"/>
      <c r="AJM59" s="107"/>
      <c r="AJN59" s="107"/>
      <c r="AJO59" s="107"/>
      <c r="AJP59" s="107"/>
      <c r="AJQ59" s="107"/>
      <c r="AJR59" s="107"/>
      <c r="AJS59" s="107"/>
      <c r="AJT59" s="107"/>
      <c r="AJU59" s="107"/>
      <c r="AJV59" s="107"/>
      <c r="AJW59" s="107"/>
      <c r="AJX59" s="107"/>
      <c r="AJY59" s="107"/>
      <c r="AJZ59" s="107"/>
      <c r="AKA59" s="107"/>
      <c r="AKB59" s="107"/>
      <c r="AKC59" s="107"/>
      <c r="AKD59" s="107"/>
      <c r="AKE59" s="107"/>
      <c r="AKF59" s="107"/>
      <c r="AKG59" s="107"/>
      <c r="AKH59" s="107"/>
      <c r="AKI59" s="107"/>
      <c r="AKJ59" s="107"/>
      <c r="AKK59" s="107"/>
      <c r="AKL59" s="107"/>
      <c r="AKM59" s="107"/>
      <c r="AKN59" s="107"/>
      <c r="AKO59" s="107"/>
      <c r="AKP59" s="107"/>
      <c r="AKQ59" s="107"/>
      <c r="AKR59" s="107"/>
      <c r="AKS59" s="107"/>
      <c r="AKT59" s="107"/>
      <c r="AKU59" s="107"/>
      <c r="AKV59" s="107"/>
      <c r="AKW59" s="107"/>
      <c r="AKX59" s="107"/>
      <c r="AKY59" s="107"/>
      <c r="AKZ59" s="107"/>
      <c r="ALA59" s="107"/>
      <c r="ALB59" s="107"/>
      <c r="ALC59" s="107"/>
      <c r="ALD59" s="107"/>
      <c r="ALE59" s="107"/>
      <c r="ALF59" s="107"/>
      <c r="ALG59" s="107"/>
      <c r="ALH59" s="107"/>
      <c r="ALI59" s="107"/>
      <c r="ALJ59" s="107"/>
      <c r="ALK59" s="107"/>
      <c r="ALL59" s="107"/>
      <c r="ALM59" s="107"/>
      <c r="ALN59" s="107"/>
      <c r="ALO59" s="107"/>
      <c r="ALP59" s="107"/>
      <c r="ALQ59" s="107"/>
      <c r="ALR59" s="107"/>
      <c r="ALS59" s="107"/>
      <c r="ALT59" s="107"/>
      <c r="ALU59" s="107"/>
      <c r="ALV59" s="107"/>
      <c r="ALW59" s="107"/>
      <c r="ALX59" s="107"/>
      <c r="ALY59" s="107"/>
      <c r="ALZ59" s="107"/>
      <c r="AMA59" s="107"/>
      <c r="AMB59" s="107"/>
      <c r="AMC59" s="107"/>
      <c r="AMD59" s="107"/>
      <c r="AME59" s="107"/>
      <c r="AMF59" s="107"/>
      <c r="AMG59" s="107"/>
      <c r="AMH59" s="107"/>
      <c r="AMI59" s="107"/>
      <c r="AMJ59" s="107"/>
      <c r="AMK59" s="107"/>
    </row>
    <row r="60" customFormat="false" ht="12.75" hidden="false" customHeight="false" outlineLevel="0" collapsed="false">
      <c r="A60" s="95"/>
      <c r="B60" s="95"/>
      <c r="C60" s="102" t="s">
        <v>94</v>
      </c>
      <c r="D60" s="111" t="s">
        <v>95</v>
      </c>
      <c r="E60" s="112"/>
      <c r="F60" s="112"/>
      <c r="G60" s="104"/>
      <c r="H60" s="104"/>
      <c r="I60" s="104"/>
      <c r="J60" s="104"/>
      <c r="K60" s="104"/>
      <c r="L60" s="104"/>
      <c r="M60" s="104"/>
      <c r="N60" s="104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07"/>
      <c r="BM60" s="107"/>
      <c r="BN60" s="107"/>
      <c r="BO60" s="107"/>
      <c r="BP60" s="107"/>
      <c r="BQ60" s="107"/>
      <c r="BR60" s="107"/>
      <c r="BS60" s="107"/>
      <c r="BT60" s="107"/>
      <c r="BU60" s="107"/>
      <c r="BV60" s="107"/>
      <c r="BW60" s="107"/>
      <c r="BX60" s="107"/>
      <c r="BY60" s="107"/>
      <c r="BZ60" s="107"/>
      <c r="CA60" s="107"/>
      <c r="CB60" s="107"/>
      <c r="CC60" s="107"/>
      <c r="CD60" s="107"/>
      <c r="CE60" s="107"/>
      <c r="CF60" s="107"/>
      <c r="CG60" s="107"/>
      <c r="CH60" s="107"/>
      <c r="CI60" s="107"/>
      <c r="CJ60" s="107"/>
      <c r="CK60" s="107"/>
      <c r="CL60" s="107"/>
      <c r="CM60" s="107"/>
      <c r="CN60" s="107"/>
      <c r="CO60" s="107"/>
      <c r="CP60" s="107"/>
      <c r="CQ60" s="107"/>
      <c r="CR60" s="107"/>
      <c r="CS60" s="107"/>
      <c r="CT60" s="107"/>
      <c r="CU60" s="107"/>
      <c r="CV60" s="107"/>
      <c r="CW60" s="107"/>
      <c r="CX60" s="107"/>
      <c r="CY60" s="107"/>
      <c r="CZ60" s="107"/>
      <c r="DA60" s="107"/>
      <c r="DB60" s="107"/>
      <c r="DC60" s="107"/>
      <c r="DD60" s="107"/>
      <c r="DE60" s="107"/>
      <c r="DF60" s="107"/>
      <c r="DG60" s="107"/>
      <c r="DH60" s="107"/>
      <c r="DI60" s="107"/>
      <c r="DJ60" s="107"/>
      <c r="DK60" s="107"/>
      <c r="DL60" s="107"/>
      <c r="DM60" s="107"/>
      <c r="DN60" s="107"/>
      <c r="DO60" s="107"/>
      <c r="DP60" s="107"/>
      <c r="DQ60" s="107"/>
      <c r="DR60" s="107"/>
      <c r="DS60" s="107"/>
      <c r="DT60" s="107"/>
      <c r="DU60" s="107"/>
      <c r="DV60" s="107"/>
      <c r="DW60" s="107"/>
      <c r="DX60" s="107"/>
      <c r="DY60" s="107"/>
      <c r="DZ60" s="107"/>
      <c r="EA60" s="107"/>
      <c r="EB60" s="107"/>
      <c r="EC60" s="107"/>
      <c r="ED60" s="107"/>
      <c r="EE60" s="107"/>
      <c r="EF60" s="107"/>
      <c r="EG60" s="107"/>
      <c r="EH60" s="107"/>
      <c r="EI60" s="107"/>
      <c r="EJ60" s="107"/>
      <c r="EK60" s="107"/>
      <c r="EL60" s="107"/>
      <c r="EM60" s="107"/>
      <c r="EN60" s="107"/>
      <c r="EO60" s="107"/>
      <c r="EP60" s="107"/>
      <c r="EQ60" s="107"/>
      <c r="ER60" s="107"/>
      <c r="ES60" s="107"/>
      <c r="ET60" s="107"/>
      <c r="EU60" s="107"/>
      <c r="EV60" s="107"/>
      <c r="EW60" s="107"/>
      <c r="EX60" s="107"/>
      <c r="EY60" s="107"/>
      <c r="EZ60" s="107"/>
      <c r="FA60" s="107"/>
      <c r="FB60" s="107"/>
      <c r="FC60" s="107"/>
      <c r="FD60" s="107"/>
      <c r="FE60" s="107"/>
      <c r="FF60" s="107"/>
      <c r="FG60" s="107"/>
      <c r="FH60" s="107"/>
      <c r="FI60" s="107"/>
      <c r="FJ60" s="107"/>
      <c r="FK60" s="107"/>
      <c r="FL60" s="107"/>
      <c r="FM60" s="107"/>
      <c r="FN60" s="107"/>
      <c r="FO60" s="107"/>
      <c r="FP60" s="107"/>
      <c r="FQ60" s="107"/>
      <c r="FR60" s="107"/>
      <c r="FS60" s="107"/>
      <c r="FT60" s="107"/>
      <c r="FU60" s="107"/>
      <c r="FV60" s="107"/>
      <c r="FW60" s="107"/>
      <c r="FX60" s="107"/>
      <c r="FY60" s="107"/>
      <c r="FZ60" s="107"/>
      <c r="GA60" s="107"/>
      <c r="GB60" s="107"/>
      <c r="GC60" s="107"/>
      <c r="GD60" s="107"/>
      <c r="GE60" s="107"/>
      <c r="GF60" s="107"/>
      <c r="GG60" s="107"/>
      <c r="GH60" s="107"/>
      <c r="GI60" s="107"/>
      <c r="GJ60" s="107"/>
      <c r="GK60" s="107"/>
      <c r="GL60" s="107"/>
      <c r="GM60" s="107"/>
      <c r="GN60" s="107"/>
      <c r="GO60" s="107"/>
      <c r="GP60" s="107"/>
      <c r="GQ60" s="107"/>
      <c r="GR60" s="107"/>
      <c r="GS60" s="107"/>
      <c r="GT60" s="107"/>
      <c r="GU60" s="107"/>
      <c r="GV60" s="107"/>
      <c r="GW60" s="107"/>
      <c r="GX60" s="107"/>
      <c r="GY60" s="107"/>
      <c r="GZ60" s="107"/>
      <c r="HA60" s="107"/>
      <c r="HB60" s="107"/>
      <c r="HC60" s="107"/>
      <c r="HD60" s="107"/>
      <c r="HE60" s="107"/>
      <c r="HF60" s="107"/>
      <c r="HG60" s="107"/>
      <c r="HH60" s="107"/>
      <c r="HI60" s="107"/>
      <c r="HJ60" s="107"/>
      <c r="HK60" s="107"/>
      <c r="HL60" s="107"/>
      <c r="HM60" s="107"/>
      <c r="HN60" s="107"/>
      <c r="HO60" s="107"/>
      <c r="HP60" s="107"/>
      <c r="HQ60" s="107"/>
      <c r="HR60" s="107"/>
      <c r="HS60" s="107"/>
      <c r="HT60" s="107"/>
      <c r="HU60" s="107"/>
      <c r="HV60" s="107"/>
      <c r="HW60" s="107"/>
      <c r="HX60" s="107"/>
      <c r="HY60" s="107"/>
      <c r="HZ60" s="107"/>
      <c r="IA60" s="107"/>
      <c r="IB60" s="107"/>
      <c r="IC60" s="107"/>
      <c r="ID60" s="107"/>
      <c r="IE60" s="107"/>
      <c r="IF60" s="107"/>
      <c r="IG60" s="107"/>
      <c r="IH60" s="107"/>
      <c r="II60" s="107"/>
      <c r="IJ60" s="107"/>
      <c r="IK60" s="107"/>
      <c r="IL60" s="107"/>
      <c r="IM60" s="107"/>
      <c r="IN60" s="107"/>
      <c r="IO60" s="107"/>
      <c r="IP60" s="107"/>
      <c r="IQ60" s="107"/>
      <c r="IR60" s="107"/>
      <c r="IS60" s="107"/>
      <c r="IT60" s="107"/>
      <c r="IU60" s="107"/>
      <c r="IV60" s="107"/>
      <c r="IW60" s="107"/>
      <c r="IX60" s="107"/>
      <c r="IY60" s="107"/>
      <c r="IZ60" s="107"/>
      <c r="JA60" s="107"/>
      <c r="JB60" s="107"/>
      <c r="JC60" s="107"/>
      <c r="JD60" s="107"/>
      <c r="JE60" s="107"/>
      <c r="JF60" s="107"/>
      <c r="JG60" s="107"/>
      <c r="JH60" s="107"/>
      <c r="JI60" s="107"/>
      <c r="JJ60" s="107"/>
      <c r="JK60" s="107"/>
      <c r="JL60" s="107"/>
      <c r="JM60" s="107"/>
      <c r="JN60" s="107"/>
      <c r="JO60" s="107"/>
      <c r="JP60" s="107"/>
      <c r="JQ60" s="107"/>
      <c r="JR60" s="107"/>
      <c r="JS60" s="107"/>
      <c r="JT60" s="107"/>
      <c r="JU60" s="107"/>
      <c r="JV60" s="107"/>
      <c r="JW60" s="107"/>
      <c r="JX60" s="107"/>
      <c r="JY60" s="107"/>
      <c r="JZ60" s="107"/>
      <c r="KA60" s="107"/>
      <c r="KB60" s="107"/>
      <c r="KC60" s="107"/>
      <c r="KD60" s="107"/>
      <c r="KE60" s="107"/>
      <c r="KF60" s="107"/>
      <c r="KG60" s="107"/>
      <c r="KH60" s="107"/>
      <c r="KI60" s="107"/>
      <c r="KJ60" s="107"/>
      <c r="KK60" s="107"/>
      <c r="KL60" s="107"/>
      <c r="KM60" s="107"/>
      <c r="KN60" s="107"/>
      <c r="KO60" s="107"/>
      <c r="KP60" s="107"/>
      <c r="KQ60" s="107"/>
      <c r="KR60" s="107"/>
      <c r="KS60" s="107"/>
      <c r="KT60" s="107"/>
      <c r="KU60" s="107"/>
      <c r="KV60" s="107"/>
      <c r="KW60" s="107"/>
      <c r="KX60" s="107"/>
      <c r="KY60" s="107"/>
      <c r="KZ60" s="107"/>
      <c r="LA60" s="107"/>
      <c r="LB60" s="107"/>
      <c r="LC60" s="107"/>
      <c r="LD60" s="107"/>
      <c r="LE60" s="107"/>
      <c r="LF60" s="107"/>
      <c r="LG60" s="107"/>
      <c r="LH60" s="107"/>
      <c r="LI60" s="107"/>
      <c r="LJ60" s="107"/>
      <c r="LK60" s="107"/>
      <c r="LL60" s="107"/>
      <c r="LM60" s="107"/>
      <c r="LN60" s="107"/>
      <c r="LO60" s="107"/>
      <c r="LP60" s="107"/>
      <c r="LQ60" s="107"/>
      <c r="LR60" s="107"/>
      <c r="LS60" s="107"/>
      <c r="LT60" s="107"/>
      <c r="LU60" s="107"/>
      <c r="LV60" s="107"/>
      <c r="LW60" s="107"/>
      <c r="LX60" s="107"/>
      <c r="LY60" s="107"/>
      <c r="LZ60" s="107"/>
      <c r="MA60" s="107"/>
      <c r="MB60" s="107"/>
      <c r="MC60" s="107"/>
      <c r="MD60" s="107"/>
      <c r="ME60" s="107"/>
      <c r="MF60" s="107"/>
      <c r="MG60" s="107"/>
      <c r="MH60" s="107"/>
      <c r="MI60" s="107"/>
      <c r="MJ60" s="107"/>
      <c r="MK60" s="107"/>
      <c r="ML60" s="107"/>
      <c r="MM60" s="107"/>
      <c r="MN60" s="107"/>
      <c r="MO60" s="107"/>
      <c r="MP60" s="107"/>
      <c r="MQ60" s="107"/>
      <c r="MR60" s="107"/>
      <c r="MS60" s="107"/>
      <c r="MT60" s="107"/>
      <c r="MU60" s="107"/>
      <c r="MV60" s="107"/>
      <c r="MW60" s="107"/>
      <c r="MX60" s="107"/>
      <c r="MY60" s="107"/>
      <c r="MZ60" s="107"/>
      <c r="NA60" s="107"/>
      <c r="NB60" s="107"/>
      <c r="NC60" s="107"/>
      <c r="ND60" s="107"/>
      <c r="NE60" s="107"/>
      <c r="NF60" s="107"/>
      <c r="NG60" s="107"/>
      <c r="NH60" s="107"/>
      <c r="NI60" s="107"/>
      <c r="NJ60" s="107"/>
      <c r="NK60" s="107"/>
      <c r="NL60" s="107"/>
      <c r="NM60" s="107"/>
      <c r="NN60" s="107"/>
      <c r="NO60" s="107"/>
      <c r="NP60" s="107"/>
      <c r="NQ60" s="107"/>
      <c r="NR60" s="107"/>
      <c r="NS60" s="107"/>
      <c r="NT60" s="107"/>
      <c r="NU60" s="107"/>
      <c r="NV60" s="107"/>
      <c r="NW60" s="107"/>
      <c r="NX60" s="107"/>
      <c r="NY60" s="107"/>
      <c r="NZ60" s="107"/>
      <c r="OA60" s="107"/>
      <c r="OB60" s="107"/>
      <c r="OC60" s="107"/>
      <c r="OD60" s="107"/>
      <c r="OE60" s="107"/>
      <c r="OF60" s="107"/>
      <c r="OG60" s="107"/>
      <c r="OH60" s="107"/>
      <c r="OI60" s="107"/>
      <c r="OJ60" s="107"/>
      <c r="OK60" s="107"/>
      <c r="OL60" s="107"/>
      <c r="OM60" s="107"/>
      <c r="ON60" s="107"/>
      <c r="OO60" s="107"/>
      <c r="OP60" s="107"/>
      <c r="OQ60" s="107"/>
      <c r="OR60" s="107"/>
      <c r="OS60" s="107"/>
      <c r="OT60" s="107"/>
      <c r="OU60" s="107"/>
      <c r="OV60" s="107"/>
      <c r="OW60" s="107"/>
      <c r="OX60" s="107"/>
      <c r="OY60" s="107"/>
      <c r="OZ60" s="107"/>
      <c r="PA60" s="107"/>
      <c r="PB60" s="107"/>
      <c r="PC60" s="107"/>
      <c r="PD60" s="107"/>
      <c r="PE60" s="107"/>
      <c r="PF60" s="107"/>
      <c r="PG60" s="107"/>
      <c r="PH60" s="107"/>
      <c r="PI60" s="107"/>
      <c r="PJ60" s="107"/>
      <c r="PK60" s="107"/>
      <c r="PL60" s="107"/>
      <c r="PM60" s="107"/>
      <c r="PN60" s="107"/>
      <c r="PO60" s="107"/>
      <c r="PP60" s="107"/>
      <c r="PQ60" s="107"/>
      <c r="PR60" s="107"/>
      <c r="PS60" s="107"/>
      <c r="PT60" s="107"/>
      <c r="PU60" s="107"/>
      <c r="PV60" s="107"/>
      <c r="PW60" s="107"/>
      <c r="PX60" s="107"/>
      <c r="PY60" s="107"/>
      <c r="PZ60" s="107"/>
      <c r="QA60" s="107"/>
      <c r="QB60" s="107"/>
      <c r="QC60" s="107"/>
      <c r="QD60" s="107"/>
      <c r="QE60" s="107"/>
      <c r="QF60" s="107"/>
      <c r="QG60" s="107"/>
      <c r="QH60" s="107"/>
      <c r="QI60" s="107"/>
      <c r="QJ60" s="107"/>
      <c r="QK60" s="107"/>
      <c r="QL60" s="107"/>
      <c r="QM60" s="107"/>
      <c r="QN60" s="107"/>
      <c r="QO60" s="107"/>
      <c r="QP60" s="107"/>
      <c r="QQ60" s="107"/>
      <c r="QR60" s="107"/>
      <c r="QS60" s="107"/>
      <c r="QT60" s="107"/>
      <c r="QU60" s="107"/>
      <c r="QV60" s="107"/>
      <c r="QW60" s="107"/>
      <c r="QX60" s="107"/>
      <c r="QY60" s="107"/>
      <c r="QZ60" s="107"/>
      <c r="RA60" s="107"/>
      <c r="RB60" s="107"/>
      <c r="RC60" s="107"/>
      <c r="RD60" s="107"/>
      <c r="RE60" s="107"/>
      <c r="RF60" s="107"/>
      <c r="RG60" s="107"/>
      <c r="RH60" s="107"/>
      <c r="RI60" s="107"/>
      <c r="RJ60" s="107"/>
      <c r="RK60" s="107"/>
      <c r="RL60" s="107"/>
      <c r="RM60" s="107"/>
      <c r="RN60" s="107"/>
      <c r="RO60" s="107"/>
      <c r="RP60" s="107"/>
      <c r="RQ60" s="107"/>
      <c r="RR60" s="107"/>
      <c r="RS60" s="107"/>
      <c r="RT60" s="107"/>
      <c r="RU60" s="107"/>
      <c r="RV60" s="107"/>
      <c r="RW60" s="107"/>
      <c r="RX60" s="107"/>
      <c r="RY60" s="107"/>
      <c r="RZ60" s="107"/>
      <c r="SA60" s="107"/>
      <c r="SB60" s="107"/>
      <c r="SC60" s="107"/>
      <c r="SD60" s="107"/>
      <c r="SE60" s="107"/>
      <c r="SF60" s="107"/>
      <c r="SG60" s="107"/>
      <c r="SH60" s="107"/>
      <c r="SI60" s="107"/>
      <c r="SJ60" s="107"/>
      <c r="SK60" s="107"/>
      <c r="SL60" s="107"/>
      <c r="SM60" s="107"/>
      <c r="SN60" s="107"/>
      <c r="SO60" s="107"/>
      <c r="SP60" s="107"/>
      <c r="SQ60" s="107"/>
      <c r="SR60" s="107"/>
      <c r="SS60" s="107"/>
      <c r="ST60" s="107"/>
      <c r="SU60" s="107"/>
      <c r="SV60" s="107"/>
      <c r="SW60" s="107"/>
      <c r="SX60" s="107"/>
      <c r="SY60" s="107"/>
      <c r="SZ60" s="107"/>
      <c r="TA60" s="107"/>
      <c r="TB60" s="107"/>
      <c r="TC60" s="107"/>
      <c r="TD60" s="107"/>
      <c r="TE60" s="107"/>
      <c r="TF60" s="107"/>
      <c r="TG60" s="107"/>
      <c r="TH60" s="107"/>
      <c r="TI60" s="107"/>
      <c r="TJ60" s="107"/>
      <c r="TK60" s="107"/>
      <c r="TL60" s="107"/>
      <c r="TM60" s="107"/>
      <c r="TN60" s="107"/>
      <c r="TO60" s="107"/>
      <c r="TP60" s="107"/>
      <c r="TQ60" s="107"/>
      <c r="TR60" s="107"/>
      <c r="TS60" s="107"/>
      <c r="TT60" s="107"/>
      <c r="TU60" s="107"/>
      <c r="TV60" s="107"/>
      <c r="TW60" s="107"/>
      <c r="TX60" s="107"/>
      <c r="TY60" s="107"/>
      <c r="TZ60" s="107"/>
      <c r="UA60" s="107"/>
      <c r="UB60" s="107"/>
      <c r="UC60" s="107"/>
      <c r="UD60" s="107"/>
      <c r="UE60" s="107"/>
      <c r="UF60" s="107"/>
      <c r="UG60" s="107"/>
      <c r="UH60" s="107"/>
      <c r="UI60" s="107"/>
      <c r="UJ60" s="107"/>
      <c r="UK60" s="107"/>
      <c r="UL60" s="107"/>
      <c r="UM60" s="107"/>
      <c r="UN60" s="107"/>
      <c r="UO60" s="107"/>
      <c r="UP60" s="107"/>
      <c r="UQ60" s="107"/>
      <c r="UR60" s="107"/>
      <c r="US60" s="107"/>
      <c r="UT60" s="107"/>
      <c r="UU60" s="107"/>
      <c r="UV60" s="107"/>
      <c r="UW60" s="107"/>
      <c r="UX60" s="107"/>
      <c r="UY60" s="107"/>
      <c r="UZ60" s="107"/>
      <c r="VA60" s="107"/>
      <c r="VB60" s="107"/>
      <c r="VC60" s="107"/>
      <c r="VD60" s="107"/>
      <c r="VE60" s="107"/>
      <c r="VF60" s="107"/>
      <c r="VG60" s="107"/>
      <c r="VH60" s="107"/>
      <c r="VI60" s="107"/>
      <c r="VJ60" s="107"/>
      <c r="VK60" s="107"/>
      <c r="VL60" s="107"/>
      <c r="VM60" s="107"/>
      <c r="VN60" s="107"/>
      <c r="VO60" s="107"/>
      <c r="VP60" s="107"/>
      <c r="VQ60" s="107"/>
      <c r="VR60" s="107"/>
      <c r="VS60" s="107"/>
      <c r="VT60" s="107"/>
      <c r="VU60" s="107"/>
      <c r="VV60" s="107"/>
      <c r="VW60" s="107"/>
      <c r="VX60" s="107"/>
      <c r="VY60" s="107"/>
      <c r="VZ60" s="107"/>
      <c r="WA60" s="107"/>
      <c r="WB60" s="107"/>
      <c r="WC60" s="107"/>
      <c r="WD60" s="107"/>
      <c r="WE60" s="107"/>
      <c r="WF60" s="107"/>
      <c r="WG60" s="107"/>
      <c r="WH60" s="107"/>
      <c r="WI60" s="107"/>
      <c r="WJ60" s="107"/>
      <c r="WK60" s="107"/>
      <c r="WL60" s="107"/>
      <c r="WM60" s="107"/>
      <c r="WN60" s="107"/>
      <c r="WO60" s="107"/>
      <c r="WP60" s="107"/>
      <c r="WQ60" s="107"/>
      <c r="WR60" s="107"/>
      <c r="WS60" s="107"/>
      <c r="WT60" s="107"/>
      <c r="WU60" s="107"/>
      <c r="WV60" s="107"/>
      <c r="WW60" s="107"/>
      <c r="WX60" s="107"/>
      <c r="WY60" s="107"/>
      <c r="WZ60" s="107"/>
      <c r="XA60" s="107"/>
      <c r="XB60" s="107"/>
      <c r="XC60" s="107"/>
      <c r="XD60" s="107"/>
      <c r="XE60" s="107"/>
      <c r="XF60" s="107"/>
      <c r="XG60" s="107"/>
      <c r="XH60" s="107"/>
      <c r="XI60" s="107"/>
      <c r="XJ60" s="107"/>
      <c r="XK60" s="107"/>
      <c r="XL60" s="107"/>
      <c r="XM60" s="107"/>
      <c r="XN60" s="107"/>
      <c r="XO60" s="107"/>
      <c r="XP60" s="107"/>
      <c r="XQ60" s="107"/>
      <c r="XR60" s="107"/>
      <c r="XS60" s="107"/>
      <c r="XT60" s="107"/>
      <c r="XU60" s="107"/>
      <c r="XV60" s="107"/>
      <c r="XW60" s="107"/>
      <c r="XX60" s="107"/>
      <c r="XY60" s="107"/>
      <c r="XZ60" s="107"/>
      <c r="YA60" s="107"/>
      <c r="YB60" s="107"/>
      <c r="YC60" s="107"/>
      <c r="YD60" s="107"/>
      <c r="YE60" s="107"/>
      <c r="YF60" s="107"/>
      <c r="YG60" s="107"/>
      <c r="YH60" s="107"/>
      <c r="YI60" s="107"/>
      <c r="YJ60" s="107"/>
      <c r="YK60" s="107"/>
      <c r="YL60" s="107"/>
      <c r="YM60" s="107"/>
      <c r="YN60" s="107"/>
      <c r="YO60" s="107"/>
      <c r="YP60" s="107"/>
      <c r="YQ60" s="107"/>
      <c r="YR60" s="107"/>
      <c r="YS60" s="107"/>
      <c r="YT60" s="107"/>
      <c r="YU60" s="107"/>
      <c r="YV60" s="107"/>
      <c r="YW60" s="107"/>
      <c r="YX60" s="107"/>
      <c r="YY60" s="107"/>
      <c r="YZ60" s="107"/>
      <c r="ZA60" s="107"/>
      <c r="ZB60" s="107"/>
      <c r="ZC60" s="107"/>
      <c r="ZD60" s="107"/>
      <c r="ZE60" s="107"/>
      <c r="ZF60" s="107"/>
      <c r="ZG60" s="107"/>
      <c r="ZH60" s="107"/>
      <c r="ZI60" s="107"/>
      <c r="ZJ60" s="107"/>
      <c r="ZK60" s="107"/>
      <c r="ZL60" s="107"/>
      <c r="ZM60" s="107"/>
      <c r="ZN60" s="107"/>
      <c r="ZO60" s="107"/>
      <c r="ZP60" s="107"/>
      <c r="ZQ60" s="107"/>
      <c r="ZR60" s="107"/>
      <c r="ZS60" s="107"/>
      <c r="ZT60" s="107"/>
      <c r="ZU60" s="107"/>
      <c r="ZV60" s="107"/>
      <c r="ZW60" s="107"/>
      <c r="ZX60" s="107"/>
      <c r="ZY60" s="107"/>
      <c r="ZZ60" s="107"/>
      <c r="AAA60" s="107"/>
      <c r="AAB60" s="107"/>
      <c r="AAC60" s="107"/>
      <c r="AAD60" s="107"/>
      <c r="AAE60" s="107"/>
      <c r="AAF60" s="107"/>
      <c r="AAG60" s="107"/>
      <c r="AAH60" s="107"/>
      <c r="AAI60" s="107"/>
      <c r="AAJ60" s="107"/>
      <c r="AAK60" s="107"/>
      <c r="AAL60" s="107"/>
      <c r="AAM60" s="107"/>
      <c r="AAN60" s="107"/>
      <c r="AAO60" s="107"/>
      <c r="AAP60" s="107"/>
      <c r="AAQ60" s="107"/>
      <c r="AAR60" s="107"/>
      <c r="AAS60" s="107"/>
      <c r="AAT60" s="107"/>
      <c r="AAU60" s="107"/>
      <c r="AAV60" s="107"/>
      <c r="AAW60" s="107"/>
      <c r="AAX60" s="107"/>
      <c r="AAY60" s="107"/>
      <c r="AAZ60" s="107"/>
      <c r="ABA60" s="107"/>
      <c r="ABB60" s="107"/>
      <c r="ABC60" s="107"/>
      <c r="ABD60" s="107"/>
      <c r="ABE60" s="107"/>
      <c r="ABF60" s="107"/>
      <c r="ABG60" s="107"/>
      <c r="ABH60" s="107"/>
      <c r="ABI60" s="107"/>
      <c r="ABJ60" s="107"/>
      <c r="ABK60" s="107"/>
      <c r="ABL60" s="107"/>
      <c r="ABM60" s="107"/>
      <c r="ABN60" s="107"/>
      <c r="ABO60" s="107"/>
      <c r="ABP60" s="107"/>
      <c r="ABQ60" s="107"/>
      <c r="ABR60" s="107"/>
      <c r="ABS60" s="107"/>
      <c r="ABT60" s="107"/>
      <c r="ABU60" s="107"/>
      <c r="ABV60" s="107"/>
      <c r="ABW60" s="107"/>
      <c r="ABX60" s="107"/>
      <c r="ABY60" s="107"/>
      <c r="ABZ60" s="107"/>
      <c r="ACA60" s="107"/>
      <c r="ACB60" s="107"/>
      <c r="ACC60" s="107"/>
      <c r="ACD60" s="107"/>
      <c r="ACE60" s="107"/>
      <c r="ACF60" s="107"/>
      <c r="ACG60" s="107"/>
      <c r="ACH60" s="107"/>
      <c r="ACI60" s="107"/>
      <c r="ACJ60" s="107"/>
      <c r="ACK60" s="107"/>
      <c r="ACL60" s="107"/>
      <c r="ACM60" s="107"/>
      <c r="ACN60" s="107"/>
      <c r="ACO60" s="107"/>
      <c r="ACP60" s="107"/>
      <c r="ACQ60" s="107"/>
      <c r="ACR60" s="107"/>
      <c r="ACS60" s="107"/>
      <c r="ACT60" s="107"/>
      <c r="ACU60" s="107"/>
      <c r="ACV60" s="107"/>
      <c r="ACW60" s="107"/>
      <c r="ACX60" s="107"/>
      <c r="ACY60" s="107"/>
      <c r="ACZ60" s="107"/>
      <c r="ADA60" s="107"/>
      <c r="ADB60" s="107"/>
      <c r="ADC60" s="107"/>
      <c r="ADD60" s="107"/>
      <c r="ADE60" s="107"/>
      <c r="ADF60" s="107"/>
      <c r="ADG60" s="107"/>
      <c r="ADH60" s="107"/>
      <c r="ADI60" s="107"/>
      <c r="ADJ60" s="107"/>
      <c r="ADK60" s="107"/>
      <c r="ADL60" s="107"/>
      <c r="ADM60" s="107"/>
      <c r="ADN60" s="107"/>
      <c r="ADO60" s="107"/>
      <c r="ADP60" s="107"/>
      <c r="ADQ60" s="107"/>
      <c r="ADR60" s="107"/>
      <c r="ADS60" s="107"/>
      <c r="ADT60" s="107"/>
      <c r="ADU60" s="107"/>
      <c r="ADV60" s="107"/>
      <c r="ADW60" s="107"/>
      <c r="ADX60" s="107"/>
      <c r="ADY60" s="107"/>
      <c r="ADZ60" s="107"/>
      <c r="AEA60" s="107"/>
      <c r="AEB60" s="107"/>
      <c r="AEC60" s="107"/>
      <c r="AED60" s="107"/>
      <c r="AEE60" s="107"/>
      <c r="AEF60" s="107"/>
      <c r="AEG60" s="107"/>
      <c r="AEH60" s="107"/>
      <c r="AEI60" s="107"/>
      <c r="AEJ60" s="107"/>
      <c r="AEK60" s="107"/>
      <c r="AEL60" s="107"/>
      <c r="AEM60" s="107"/>
      <c r="AEN60" s="107"/>
      <c r="AEO60" s="107"/>
      <c r="AEP60" s="107"/>
      <c r="AEQ60" s="107"/>
      <c r="AER60" s="107"/>
      <c r="AES60" s="107"/>
      <c r="AET60" s="107"/>
      <c r="AEU60" s="107"/>
      <c r="AEV60" s="107"/>
      <c r="AEW60" s="107"/>
      <c r="AEX60" s="107"/>
      <c r="AEY60" s="107"/>
      <c r="AEZ60" s="107"/>
      <c r="AFA60" s="107"/>
      <c r="AFB60" s="107"/>
      <c r="AFC60" s="107"/>
      <c r="AFD60" s="107"/>
      <c r="AFE60" s="107"/>
      <c r="AFF60" s="107"/>
      <c r="AFG60" s="107"/>
      <c r="AFH60" s="107"/>
      <c r="AFI60" s="107"/>
      <c r="AFJ60" s="107"/>
      <c r="AFK60" s="107"/>
      <c r="AFL60" s="107"/>
      <c r="AFM60" s="107"/>
      <c r="AFN60" s="107"/>
      <c r="AFO60" s="107"/>
      <c r="AFP60" s="107"/>
      <c r="AFQ60" s="107"/>
      <c r="AFR60" s="107"/>
      <c r="AFS60" s="107"/>
      <c r="AFT60" s="107"/>
      <c r="AFU60" s="107"/>
      <c r="AFV60" s="107"/>
      <c r="AFW60" s="107"/>
      <c r="AFX60" s="107"/>
      <c r="AFY60" s="107"/>
      <c r="AFZ60" s="107"/>
      <c r="AGA60" s="107"/>
      <c r="AGB60" s="107"/>
      <c r="AGC60" s="107"/>
      <c r="AGD60" s="107"/>
      <c r="AGE60" s="107"/>
      <c r="AGF60" s="107"/>
      <c r="AGG60" s="107"/>
      <c r="AGH60" s="107"/>
      <c r="AGI60" s="107"/>
      <c r="AGJ60" s="107"/>
      <c r="AGK60" s="107"/>
      <c r="AGL60" s="107"/>
      <c r="AGM60" s="107"/>
      <c r="AGN60" s="107"/>
      <c r="AGO60" s="107"/>
      <c r="AGP60" s="107"/>
      <c r="AGQ60" s="107"/>
      <c r="AGR60" s="107"/>
      <c r="AGS60" s="107"/>
      <c r="AGT60" s="107"/>
      <c r="AGU60" s="107"/>
      <c r="AGV60" s="107"/>
      <c r="AGW60" s="107"/>
      <c r="AGX60" s="107"/>
      <c r="AGY60" s="107"/>
      <c r="AGZ60" s="107"/>
      <c r="AHA60" s="107"/>
      <c r="AHB60" s="107"/>
      <c r="AHC60" s="107"/>
      <c r="AHD60" s="107"/>
      <c r="AHE60" s="107"/>
      <c r="AHF60" s="107"/>
      <c r="AHG60" s="107"/>
      <c r="AHH60" s="107"/>
      <c r="AHI60" s="107"/>
      <c r="AHJ60" s="107"/>
      <c r="AHK60" s="107"/>
      <c r="AHL60" s="107"/>
      <c r="AHM60" s="107"/>
      <c r="AHN60" s="107"/>
      <c r="AHO60" s="107"/>
      <c r="AHP60" s="107"/>
      <c r="AHQ60" s="107"/>
      <c r="AHR60" s="107"/>
      <c r="AHS60" s="107"/>
      <c r="AHT60" s="107"/>
      <c r="AHU60" s="107"/>
      <c r="AHV60" s="107"/>
      <c r="AHW60" s="107"/>
      <c r="AHX60" s="107"/>
      <c r="AHY60" s="107"/>
      <c r="AHZ60" s="107"/>
      <c r="AIA60" s="107"/>
      <c r="AIB60" s="107"/>
      <c r="AIC60" s="107"/>
      <c r="AID60" s="107"/>
      <c r="AIE60" s="107"/>
      <c r="AIF60" s="107"/>
      <c r="AIG60" s="107"/>
      <c r="AIH60" s="107"/>
      <c r="AII60" s="107"/>
      <c r="AIJ60" s="107"/>
      <c r="AIK60" s="107"/>
      <c r="AIL60" s="107"/>
      <c r="AIM60" s="107"/>
      <c r="AIN60" s="107"/>
      <c r="AIO60" s="107"/>
      <c r="AIP60" s="107"/>
      <c r="AIQ60" s="107"/>
      <c r="AIR60" s="107"/>
      <c r="AIS60" s="107"/>
      <c r="AIT60" s="107"/>
      <c r="AIU60" s="107"/>
      <c r="AIV60" s="107"/>
      <c r="AIW60" s="107"/>
      <c r="AIX60" s="107"/>
      <c r="AIY60" s="107"/>
      <c r="AIZ60" s="107"/>
      <c r="AJA60" s="107"/>
      <c r="AJB60" s="107"/>
      <c r="AJC60" s="107"/>
      <c r="AJD60" s="107"/>
      <c r="AJE60" s="107"/>
      <c r="AJF60" s="107"/>
      <c r="AJG60" s="107"/>
      <c r="AJH60" s="107"/>
      <c r="AJI60" s="107"/>
      <c r="AJJ60" s="107"/>
      <c r="AJK60" s="107"/>
      <c r="AJL60" s="107"/>
      <c r="AJM60" s="107"/>
      <c r="AJN60" s="107"/>
      <c r="AJO60" s="107"/>
      <c r="AJP60" s="107"/>
      <c r="AJQ60" s="107"/>
      <c r="AJR60" s="107"/>
      <c r="AJS60" s="107"/>
      <c r="AJT60" s="107"/>
      <c r="AJU60" s="107"/>
      <c r="AJV60" s="107"/>
      <c r="AJW60" s="107"/>
      <c r="AJX60" s="107"/>
      <c r="AJY60" s="107"/>
      <c r="AJZ60" s="107"/>
      <c r="AKA60" s="107"/>
      <c r="AKB60" s="107"/>
      <c r="AKC60" s="107"/>
      <c r="AKD60" s="107"/>
      <c r="AKE60" s="107"/>
      <c r="AKF60" s="107"/>
      <c r="AKG60" s="107"/>
      <c r="AKH60" s="107"/>
      <c r="AKI60" s="107"/>
      <c r="AKJ60" s="107"/>
      <c r="AKK60" s="107"/>
      <c r="AKL60" s="107"/>
      <c r="AKM60" s="107"/>
      <c r="AKN60" s="107"/>
      <c r="AKO60" s="107"/>
      <c r="AKP60" s="107"/>
      <c r="AKQ60" s="107"/>
      <c r="AKR60" s="107"/>
      <c r="AKS60" s="107"/>
      <c r="AKT60" s="107"/>
      <c r="AKU60" s="107"/>
      <c r="AKV60" s="107"/>
      <c r="AKW60" s="107"/>
      <c r="AKX60" s="107"/>
      <c r="AKY60" s="107"/>
      <c r="AKZ60" s="107"/>
      <c r="ALA60" s="107"/>
      <c r="ALB60" s="107"/>
      <c r="ALC60" s="107"/>
      <c r="ALD60" s="107"/>
      <c r="ALE60" s="107"/>
      <c r="ALF60" s="107"/>
      <c r="ALG60" s="107"/>
      <c r="ALH60" s="107"/>
      <c r="ALI60" s="107"/>
      <c r="ALJ60" s="107"/>
      <c r="ALK60" s="107"/>
      <c r="ALL60" s="107"/>
      <c r="ALM60" s="107"/>
      <c r="ALN60" s="107"/>
      <c r="ALO60" s="107"/>
      <c r="ALP60" s="107"/>
      <c r="ALQ60" s="107"/>
      <c r="ALR60" s="107"/>
      <c r="ALS60" s="107"/>
      <c r="ALT60" s="107"/>
      <c r="ALU60" s="107"/>
      <c r="ALV60" s="107"/>
      <c r="ALW60" s="107"/>
      <c r="ALX60" s="107"/>
      <c r="ALY60" s="107"/>
      <c r="ALZ60" s="107"/>
      <c r="AMA60" s="107"/>
      <c r="AMB60" s="107"/>
      <c r="AMC60" s="107"/>
      <c r="AMD60" s="107"/>
      <c r="AME60" s="107"/>
      <c r="AMF60" s="107"/>
      <c r="AMG60" s="107"/>
      <c r="AMH60" s="107"/>
      <c r="AMI60" s="107"/>
      <c r="AMJ60" s="107"/>
      <c r="AMK60" s="107"/>
    </row>
    <row r="68" customFormat="false" ht="21" hidden="false" customHeight="true" outlineLevel="0" collapsed="false"/>
    <row r="69" customFormat="false" ht="21" hidden="false" customHeight="true" outlineLevel="0" collapsed="false"/>
    <row r="70" customFormat="false" ht="21" hidden="false" customHeight="true" outlineLevel="0" collapsed="false"/>
    <row r="71" customFormat="false" ht="21" hidden="false" customHeight="true" outlineLevel="0" collapsed="false"/>
    <row r="1048576" customFormat="false" ht="12.75" hidden="false" customHeight="true" outlineLevel="0" collapsed="false"/>
  </sheetData>
  <sheetProtection sheet="true" password="d3be" objects="true" scenarios="true"/>
  <mergeCells count="4">
    <mergeCell ref="A4:X4"/>
    <mergeCell ref="D33:W33"/>
    <mergeCell ref="D34:W34"/>
    <mergeCell ref="D35:W3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 &amp;A</oddHeader>
    <oddFooter>&amp;C&amp;12 Página &amp;P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87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G6" activeCellId="0" sqref="G6"/>
    </sheetView>
  </sheetViews>
  <sheetFormatPr defaultColWidth="8.83203125" defaultRowHeight="12.75" zeroHeight="false" outlineLevelRow="0" outlineLevelCol="0"/>
  <cols>
    <col collapsed="false" customWidth="true" hidden="false" outlineLevel="0" max="1" min="1" style="281" width="10.16"/>
    <col collapsed="false" customWidth="true" hidden="false" outlineLevel="0" max="2" min="2" style="281" width="7.33"/>
    <col collapsed="false" customWidth="true" hidden="false" outlineLevel="0" max="3" min="3" style="281" width="14.66"/>
    <col collapsed="false" customWidth="true" hidden="false" outlineLevel="0" max="4" min="4" style="281" width="10.33"/>
    <col collapsed="false" customWidth="true" hidden="false" outlineLevel="0" max="5" min="5" style="281" width="10.16"/>
    <col collapsed="false" customWidth="true" hidden="false" outlineLevel="0" max="6" min="6" style="281" width="11.16"/>
    <col collapsed="false" customWidth="true" hidden="false" outlineLevel="0" max="7" min="7" style="547" width="13.66"/>
    <col collapsed="false" customWidth="true" hidden="false" outlineLevel="0" max="10" min="8" style="281" width="13.66"/>
    <col collapsed="false" customWidth="true" hidden="false" outlineLevel="0" max="12" min="11" style="281" width="14.83"/>
    <col collapsed="false" customWidth="true" hidden="false" outlineLevel="0" max="1025" min="13" style="281" width="9.16"/>
  </cols>
  <sheetData>
    <row r="1" customFormat="false" ht="12.75" hidden="false" customHeight="false" outlineLevel="0" collapsed="false">
      <c r="A1" s="548"/>
      <c r="B1" s="221" t="s">
        <v>0</v>
      </c>
      <c r="C1" s="221"/>
      <c r="D1" s="221"/>
      <c r="E1" s="221"/>
      <c r="F1" s="549"/>
      <c r="G1" s="550"/>
      <c r="H1" s="551"/>
      <c r="I1" s="551"/>
      <c r="J1" s="551"/>
      <c r="K1" s="551"/>
      <c r="L1" s="552"/>
    </row>
    <row r="2" customFormat="false" ht="12.75" hidden="false" customHeight="true" outlineLevel="0" collapsed="false">
      <c r="A2" s="262"/>
      <c r="B2" s="93" t="s">
        <v>42</v>
      </c>
      <c r="C2" s="93"/>
      <c r="D2" s="93"/>
      <c r="E2" s="93"/>
      <c r="F2" s="553"/>
      <c r="G2" s="554"/>
      <c r="L2" s="555"/>
    </row>
    <row r="3" customFormat="false" ht="48.75" hidden="false" customHeight="true" outlineLevel="0" collapsed="false">
      <c r="A3" s="556" t="s">
        <v>453</v>
      </c>
      <c r="B3" s="556"/>
      <c r="C3" s="556"/>
      <c r="D3" s="556"/>
      <c r="E3" s="556"/>
      <c r="F3" s="556"/>
      <c r="G3" s="556"/>
      <c r="H3" s="556"/>
      <c r="I3" s="556"/>
      <c r="J3" s="556"/>
      <c r="K3" s="556"/>
      <c r="L3" s="556"/>
    </row>
    <row r="4" customFormat="false" ht="20.25" hidden="false" customHeight="true" outlineLevel="0" collapsed="false">
      <c r="A4" s="557" t="str">
        <f aca="false">BH!$A$4</f>
        <v>ANEXO X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</row>
    <row r="5" customFormat="false" ht="18.75" hidden="false" customHeight="true" outlineLevel="0" collapsed="false">
      <c r="A5" s="558" t="s">
        <v>389</v>
      </c>
      <c r="B5" s="558"/>
      <c r="C5" s="558"/>
      <c r="D5" s="558"/>
      <c r="E5" s="558"/>
      <c r="F5" s="558"/>
      <c r="G5" s="558"/>
      <c r="H5" s="558"/>
      <c r="I5" s="558"/>
      <c r="J5" s="558"/>
      <c r="K5" s="558"/>
      <c r="L5" s="558"/>
    </row>
    <row r="6" customFormat="false" ht="12.75" hidden="false" customHeight="false" outlineLevel="0" collapsed="false">
      <c r="A6" s="559" t="s">
        <v>390</v>
      </c>
      <c r="B6" s="559"/>
      <c r="C6" s="559"/>
      <c r="D6" s="559"/>
      <c r="E6" s="559"/>
      <c r="F6" s="559"/>
      <c r="G6" s="560" t="str">
        <f aca="false">Dados!A7</f>
        <v>CCT 2026 – MG000731/2026 (BH e outras) e MG000730/2026 (Juiz de Fora) – Data base da categoria 01 de janeiro</v>
      </c>
      <c r="H6" s="560"/>
      <c r="I6" s="560"/>
      <c r="J6" s="560"/>
      <c r="K6" s="560"/>
      <c r="L6" s="560"/>
    </row>
    <row r="7" customFormat="false" ht="23.25" hidden="false" customHeight="true" outlineLevel="0" collapsed="false">
      <c r="A7" s="268" t="s">
        <v>469</v>
      </c>
      <c r="B7" s="268"/>
      <c r="C7" s="268"/>
      <c r="D7" s="268"/>
      <c r="E7" s="268"/>
      <c r="F7" s="268"/>
      <c r="G7" s="268"/>
      <c r="H7" s="268"/>
      <c r="I7" s="561" t="s">
        <v>102</v>
      </c>
      <c r="J7" s="561"/>
      <c r="K7" s="561"/>
      <c r="L7" s="561"/>
    </row>
    <row r="8" customFormat="false" ht="16.5" hidden="false" customHeight="true" outlineLevel="0" collapsed="false">
      <c r="A8" s="562" t="s">
        <v>392</v>
      </c>
      <c r="B8" s="562"/>
      <c r="C8" s="562"/>
      <c r="D8" s="562"/>
      <c r="E8" s="562"/>
      <c r="F8" s="562"/>
      <c r="G8" s="562"/>
      <c r="H8" s="562"/>
      <c r="I8" s="562"/>
      <c r="J8" s="562"/>
      <c r="K8" s="562"/>
      <c r="L8" s="562"/>
    </row>
    <row r="9" customFormat="false" ht="12.75" hidden="false" customHeight="true" outlineLevel="0" collapsed="false">
      <c r="A9" s="563" t="s">
        <v>205</v>
      </c>
      <c r="B9" s="564" t="s">
        <v>393</v>
      </c>
      <c r="C9" s="565" t="s">
        <v>394</v>
      </c>
      <c r="D9" s="565"/>
      <c r="E9" s="566" t="s">
        <v>395</v>
      </c>
      <c r="F9" s="567" t="s">
        <v>396</v>
      </c>
      <c r="G9" s="568"/>
      <c r="H9" s="568"/>
      <c r="I9" s="568"/>
      <c r="J9" s="568"/>
      <c r="K9" s="568"/>
      <c r="L9" s="568"/>
    </row>
    <row r="10" customFormat="false" ht="68.25" hidden="false" customHeight="true" outlineLevel="0" collapsed="false">
      <c r="A10" s="563"/>
      <c r="B10" s="564"/>
      <c r="C10" s="565"/>
      <c r="D10" s="565"/>
      <c r="E10" s="566"/>
      <c r="F10" s="566"/>
      <c r="G10" s="569" t="s">
        <v>137</v>
      </c>
      <c r="H10" s="569" t="s">
        <v>138</v>
      </c>
      <c r="I10" s="569" t="s">
        <v>139</v>
      </c>
      <c r="J10" s="569" t="s">
        <v>455</v>
      </c>
      <c r="K10" s="569" t="s">
        <v>141</v>
      </c>
      <c r="L10" s="570" t="s">
        <v>142</v>
      </c>
    </row>
    <row r="11" customFormat="false" ht="18" hidden="false" customHeight="true" outlineLevel="0" collapsed="false">
      <c r="A11" s="741" t="s">
        <v>400</v>
      </c>
      <c r="B11" s="741"/>
      <c r="C11" s="741"/>
      <c r="D11" s="741"/>
      <c r="E11" s="741"/>
      <c r="F11" s="741"/>
      <c r="G11" s="741"/>
      <c r="H11" s="741"/>
      <c r="I11" s="741"/>
      <c r="J11" s="741"/>
      <c r="K11" s="741"/>
      <c r="L11" s="741"/>
    </row>
    <row r="12" customFormat="false" ht="18" hidden="false" customHeight="true" outlineLevel="0" collapsed="false">
      <c r="A12" s="574" t="n">
        <v>1</v>
      </c>
      <c r="B12" s="575" t="n">
        <v>1</v>
      </c>
      <c r="C12" s="576" t="s">
        <v>401</v>
      </c>
      <c r="D12" s="576"/>
      <c r="E12" s="577" t="n">
        <v>220</v>
      </c>
      <c r="F12" s="578" t="n">
        <f aca="false">Dados!F8</f>
        <v>2524.9</v>
      </c>
      <c r="G12" s="743" t="n">
        <f aca="false">F12</f>
        <v>2524.9</v>
      </c>
      <c r="H12" s="579" t="n">
        <v>0</v>
      </c>
      <c r="I12" s="580" t="n">
        <v>0</v>
      </c>
      <c r="J12" s="580" t="n">
        <v>0</v>
      </c>
      <c r="K12" s="580" t="n">
        <f aca="false">F12</f>
        <v>2524.9</v>
      </c>
      <c r="L12" s="581" t="n">
        <f aca="false">F12</f>
        <v>2524.9</v>
      </c>
    </row>
    <row r="13" customFormat="false" ht="18" hidden="false" customHeight="true" outlineLevel="0" collapsed="false">
      <c r="A13" s="574"/>
      <c r="B13" s="575"/>
      <c r="C13" s="582" t="s">
        <v>293</v>
      </c>
      <c r="D13" s="582"/>
      <c r="E13" s="582"/>
      <c r="F13" s="583" t="n">
        <v>0.3</v>
      </c>
      <c r="G13" s="747" t="n">
        <f aca="false">ROUND(($F$13*G12),2)</f>
        <v>757.47</v>
      </c>
      <c r="H13" s="584" t="n">
        <f aca="false">ROUND(($F$13*H12),2)</f>
        <v>0</v>
      </c>
      <c r="I13" s="584" t="n">
        <f aca="false">ROUND(($F$13*I12),2)</f>
        <v>0</v>
      </c>
      <c r="J13" s="584" t="n">
        <v>0</v>
      </c>
      <c r="K13" s="584" t="n">
        <f aca="false">ROUND(($F$13*K12),2)</f>
        <v>757.47</v>
      </c>
      <c r="L13" s="585" t="n">
        <f aca="false">ROUND(($F$13*L12),2)</f>
        <v>757.47</v>
      </c>
    </row>
    <row r="14" customFormat="false" ht="18" hidden="false" customHeight="true" outlineLevel="0" collapsed="false">
      <c r="A14" s="574"/>
      <c r="B14" s="575"/>
      <c r="C14" s="586" t="s">
        <v>402</v>
      </c>
      <c r="D14" s="586"/>
      <c r="E14" s="586"/>
      <c r="F14" s="586"/>
      <c r="G14" s="749" t="n">
        <f aca="false">SUM(G12:G13)</f>
        <v>3282.37</v>
      </c>
      <c r="H14" s="276" t="n">
        <f aca="false">SUM(H12:H13)</f>
        <v>0</v>
      </c>
      <c r="I14" s="276" t="n">
        <f aca="false">SUM(I12:I13)</f>
        <v>0</v>
      </c>
      <c r="J14" s="276" t="n">
        <f aca="false">SUM(J12:J13)</f>
        <v>0</v>
      </c>
      <c r="K14" s="276" t="n">
        <f aca="false">SUM(K12:K13)</f>
        <v>3282.37</v>
      </c>
      <c r="L14" s="587" t="n">
        <f aca="false">SUM(L12:L13)</f>
        <v>3282.37</v>
      </c>
    </row>
    <row r="15" customFormat="false" ht="18" hidden="false" customHeight="true" outlineLevel="0" collapsed="false">
      <c r="A15" s="574"/>
      <c r="B15" s="575"/>
      <c r="C15" s="588" t="s">
        <v>122</v>
      </c>
      <c r="D15" s="588"/>
      <c r="E15" s="588"/>
      <c r="F15" s="589" t="n">
        <v>0</v>
      </c>
      <c r="G15" s="462" t="n">
        <f aca="false">IF(Dados!$P$13="SIM",Dados!$Q$13,0)</f>
        <v>0</v>
      </c>
      <c r="H15" s="276" t="n">
        <v>0</v>
      </c>
      <c r="I15" s="276" t="n">
        <v>0</v>
      </c>
      <c r="J15" s="276" t="n">
        <v>0</v>
      </c>
      <c r="K15" s="276" t="n">
        <v>0</v>
      </c>
      <c r="L15" s="587" t="n">
        <v>0</v>
      </c>
    </row>
    <row r="16" customFormat="false" ht="27" hidden="false" customHeight="true" outlineLevel="0" collapsed="false">
      <c r="A16" s="574"/>
      <c r="B16" s="575"/>
      <c r="C16" s="588" t="s">
        <v>456</v>
      </c>
      <c r="D16" s="588"/>
      <c r="E16" s="590"/>
      <c r="F16" s="591" t="n">
        <v>0</v>
      </c>
      <c r="G16" s="477" t="n">
        <v>0</v>
      </c>
      <c r="H16" s="276" t="n">
        <v>0</v>
      </c>
      <c r="I16" s="578" t="n">
        <v>0</v>
      </c>
      <c r="J16" s="578" t="n">
        <v>0</v>
      </c>
      <c r="K16" s="578" t="n">
        <v>0</v>
      </c>
      <c r="L16" s="592" t="n">
        <v>0</v>
      </c>
    </row>
    <row r="17" customFormat="false" ht="27" hidden="false" customHeight="true" outlineLevel="0" collapsed="false">
      <c r="A17" s="574"/>
      <c r="B17" s="575"/>
      <c r="C17" s="588" t="s">
        <v>457</v>
      </c>
      <c r="D17" s="588"/>
      <c r="E17" s="590"/>
      <c r="F17" s="591" t="n">
        <v>0</v>
      </c>
      <c r="G17" s="751" t="n">
        <v>0</v>
      </c>
      <c r="H17" s="593" t="n">
        <f aca="false">ROUND((H12*F17),2)</f>
        <v>0</v>
      </c>
      <c r="I17" s="594" t="n">
        <v>0</v>
      </c>
      <c r="J17" s="594" t="n">
        <v>0</v>
      </c>
      <c r="K17" s="594" t="n">
        <v>0</v>
      </c>
      <c r="L17" s="595" t="n">
        <v>0</v>
      </c>
    </row>
    <row r="18" customFormat="false" ht="18" hidden="false" customHeight="true" outlineLevel="0" collapsed="false">
      <c r="A18" s="574"/>
      <c r="B18" s="575"/>
      <c r="C18" s="596" t="s">
        <v>117</v>
      </c>
      <c r="D18" s="597"/>
      <c r="E18" s="598" t="n">
        <f aca="false">Dados!O10</f>
        <v>15.21</v>
      </c>
      <c r="F18" s="599" t="n">
        <f aca="false">Dados!K12</f>
        <v>0.4</v>
      </c>
      <c r="G18" s="751" t="n">
        <v>0</v>
      </c>
      <c r="H18" s="593" t="n">
        <v>0</v>
      </c>
      <c r="I18" s="593" t="n">
        <v>0</v>
      </c>
      <c r="J18" s="593" t="n">
        <f aca="false">($F$18*J14/220)*7*$E$18</f>
        <v>0</v>
      </c>
      <c r="K18" s="593" t="n">
        <v>0</v>
      </c>
      <c r="L18" s="595" t="n">
        <f aca="false">((($F$18*L14/220)*7)*$E$18)</f>
        <v>635.407152545455</v>
      </c>
    </row>
    <row r="19" customFormat="false" ht="18" hidden="false" customHeight="true" outlineLevel="0" collapsed="false">
      <c r="A19" s="574"/>
      <c r="B19" s="575"/>
      <c r="C19" s="600" t="s">
        <v>336</v>
      </c>
      <c r="D19" s="600"/>
      <c r="E19" s="600"/>
      <c r="F19" s="601" t="n">
        <v>0.2</v>
      </c>
      <c r="G19" s="751" t="n">
        <f aca="false">G18*$F$19</f>
        <v>0</v>
      </c>
      <c r="H19" s="593" t="n">
        <f aca="false">H18*$F$19</f>
        <v>0</v>
      </c>
      <c r="I19" s="593" t="n">
        <f aca="false">I18*$F$19</f>
        <v>0</v>
      </c>
      <c r="J19" s="593" t="n">
        <f aca="false">J18*$F$19</f>
        <v>0</v>
      </c>
      <c r="K19" s="593" t="n">
        <f aca="false">K18*$F$19</f>
        <v>0</v>
      </c>
      <c r="L19" s="595" t="n">
        <f aca="false">L18*$F$19</f>
        <v>127.081430509091</v>
      </c>
    </row>
    <row r="20" customFormat="false" ht="18" hidden="false" customHeight="true" outlineLevel="0" collapsed="false">
      <c r="A20" s="574"/>
      <c r="B20" s="575"/>
      <c r="C20" s="602" t="s">
        <v>405</v>
      </c>
      <c r="D20" s="602"/>
      <c r="E20" s="602"/>
      <c r="F20" s="602"/>
      <c r="G20" s="523" t="n">
        <f aca="false">SUM(G14:G19)</f>
        <v>3282.37</v>
      </c>
      <c r="H20" s="603" t="n">
        <f aca="false">SUM(H14:H19)</f>
        <v>0</v>
      </c>
      <c r="I20" s="603" t="n">
        <f aca="false">SUM(I14:I19)</f>
        <v>0</v>
      </c>
      <c r="J20" s="603" t="n">
        <f aca="false">SUM(J14:J19)</f>
        <v>0</v>
      </c>
      <c r="K20" s="603" t="n">
        <f aca="false">SUM(K14:K19)</f>
        <v>3282.37</v>
      </c>
      <c r="L20" s="604" t="n">
        <f aca="false">SUM(L14:L19)</f>
        <v>4044.85858305455</v>
      </c>
    </row>
    <row r="21" customFormat="false" ht="18" hidden="false" customHeight="true" outlineLevel="0" collapsed="false">
      <c r="A21" s="574"/>
      <c r="B21" s="575"/>
      <c r="C21" s="605" t="s">
        <v>406</v>
      </c>
      <c r="D21" s="605"/>
      <c r="E21" s="605"/>
      <c r="F21" s="606" t="n">
        <f aca="false">Encargos!C58</f>
        <v>0.764</v>
      </c>
      <c r="G21" s="743" t="n">
        <f aca="false">ROUND(($F$21*G20),2)</f>
        <v>2507.73</v>
      </c>
      <c r="H21" s="579" t="n">
        <f aca="false">ROUND(($F$21*H20),2)</f>
        <v>0</v>
      </c>
      <c r="I21" s="579" t="n">
        <f aca="false">ROUND(($F$21*I20),2)</f>
        <v>0</v>
      </c>
      <c r="J21" s="579" t="n">
        <f aca="false">ROUND(($F$21*J20),2)</f>
        <v>0</v>
      </c>
      <c r="K21" s="579" t="n">
        <f aca="false">ROUND(($F$21*K20),2)</f>
        <v>2507.73</v>
      </c>
      <c r="L21" s="581" t="n">
        <f aca="false">ROUND(($F$21*L20),2)</f>
        <v>3090.27</v>
      </c>
    </row>
    <row r="22" customFormat="false" ht="43.5" hidden="false" customHeight="true" outlineLevel="0" collapsed="false">
      <c r="A22" s="574"/>
      <c r="B22" s="575"/>
      <c r="C22" s="607" t="s">
        <v>341</v>
      </c>
      <c r="D22" s="607" t="n">
        <f aca="false">Dados!O11</f>
        <v>4.97</v>
      </c>
      <c r="E22" s="608" t="n">
        <f aca="false">Dados!E15</f>
        <v>22</v>
      </c>
      <c r="F22" s="593" t="n">
        <f aca="false">Dados!O10</f>
        <v>15.21</v>
      </c>
      <c r="G22" s="747" t="n">
        <v>0</v>
      </c>
      <c r="H22" s="584" t="n">
        <v>0</v>
      </c>
      <c r="I22" s="609" t="n">
        <v>0</v>
      </c>
      <c r="J22" s="584" t="n">
        <v>0</v>
      </c>
      <c r="K22" s="584" t="n">
        <f aca="false">ROUND((((K14/220)+((K14/220)*0.6))*$F$22),2)</f>
        <v>363.09</v>
      </c>
      <c r="L22" s="585" t="n">
        <f aca="false">ROUND((((L14/220)+((L14/220)*0.6))*$F$22),2)</f>
        <v>363.09</v>
      </c>
    </row>
    <row r="23" customFormat="false" ht="18" hidden="false" customHeight="true" outlineLevel="0" collapsed="false">
      <c r="A23" s="610" t="s">
        <v>407</v>
      </c>
      <c r="B23" s="610"/>
      <c r="C23" s="610"/>
      <c r="D23" s="610"/>
      <c r="E23" s="610"/>
      <c r="F23" s="610"/>
      <c r="G23" s="757" t="n">
        <f aca="false">SUM(G20:G22)</f>
        <v>5790.1</v>
      </c>
      <c r="H23" s="611" t="n">
        <f aca="false">SUM(H20:H22)</f>
        <v>0</v>
      </c>
      <c r="I23" s="611" t="n">
        <f aca="false">SUM(I20:I22)</f>
        <v>0</v>
      </c>
      <c r="J23" s="611" t="n">
        <f aca="false">SUM(J20:J22)</f>
        <v>0</v>
      </c>
      <c r="K23" s="611" t="n">
        <f aca="false">SUM(K20:K22)</f>
        <v>6153.19</v>
      </c>
      <c r="L23" s="612" t="n">
        <f aca="false">SUM(L20:L22)</f>
        <v>7498.21858305455</v>
      </c>
    </row>
    <row r="24" customFormat="false" ht="18" hidden="false" customHeight="true" outlineLevel="0" collapsed="false">
      <c r="A24" s="613" t="s">
        <v>408</v>
      </c>
      <c r="B24" s="613"/>
      <c r="C24" s="613"/>
      <c r="D24" s="613"/>
      <c r="E24" s="613"/>
      <c r="F24" s="613"/>
      <c r="G24" s="613"/>
      <c r="H24" s="613"/>
      <c r="I24" s="613"/>
      <c r="J24" s="613"/>
      <c r="K24" s="613"/>
      <c r="L24" s="613"/>
    </row>
    <row r="25" customFormat="false" ht="18" hidden="false" customHeight="true" outlineLevel="0" collapsed="false">
      <c r="A25" s="614" t="s">
        <v>205</v>
      </c>
      <c r="B25" s="614"/>
      <c r="C25" s="496" t="s">
        <v>409</v>
      </c>
      <c r="D25" s="496"/>
      <c r="E25" s="615" t="s">
        <v>206</v>
      </c>
      <c r="F25" s="616" t="s">
        <v>410</v>
      </c>
      <c r="G25" s="616"/>
      <c r="H25" s="616"/>
      <c r="I25" s="616"/>
      <c r="J25" s="616"/>
      <c r="K25" s="616"/>
      <c r="L25" s="616"/>
    </row>
    <row r="26" customFormat="false" ht="18" hidden="false" customHeight="true" outlineLevel="0" collapsed="false">
      <c r="A26" s="617" t="s">
        <v>107</v>
      </c>
      <c r="B26" s="617"/>
      <c r="C26" s="617"/>
      <c r="D26" s="577"/>
      <c r="E26" s="618"/>
      <c r="F26" s="619"/>
      <c r="G26" s="743" t="n">
        <f aca="false">Dados!$F$9</f>
        <v>82.45</v>
      </c>
      <c r="H26" s="579" t="n">
        <v>0</v>
      </c>
      <c r="I26" s="579" t="n">
        <v>0</v>
      </c>
      <c r="J26" s="579" t="n">
        <v>0</v>
      </c>
      <c r="K26" s="579" t="n">
        <f aca="false">Dados!$F$9</f>
        <v>82.45</v>
      </c>
      <c r="L26" s="581" t="n">
        <f aca="false">Dados!$F$9</f>
        <v>82.45</v>
      </c>
    </row>
    <row r="27" customFormat="false" ht="18" hidden="false" customHeight="true" outlineLevel="0" collapsed="false">
      <c r="A27" s="274" t="s">
        <v>110</v>
      </c>
      <c r="B27" s="274"/>
      <c r="C27" s="274"/>
      <c r="D27" s="760"/>
      <c r="E27" s="761"/>
      <c r="F27" s="646"/>
      <c r="G27" s="751" t="n">
        <f aca="false">Dados!$F$10</f>
        <v>20.7</v>
      </c>
      <c r="H27" s="593" t="n">
        <v>0</v>
      </c>
      <c r="I27" s="593" t="n">
        <v>0</v>
      </c>
      <c r="J27" s="593" t="n">
        <v>0</v>
      </c>
      <c r="K27" s="593" t="n">
        <f aca="false">Dados!$F$10</f>
        <v>20.7</v>
      </c>
      <c r="L27" s="595" t="n">
        <f aca="false">Dados!$F$10</f>
        <v>20.7</v>
      </c>
    </row>
    <row r="28" customFormat="false" ht="24.75" hidden="false" customHeight="true" outlineLevel="0" collapsed="false">
      <c r="A28" s="620" t="s">
        <v>411</v>
      </c>
      <c r="B28" s="620"/>
      <c r="C28" s="620"/>
      <c r="D28" s="607"/>
      <c r="E28" s="593"/>
      <c r="F28" s="623"/>
      <c r="G28" s="751" t="n">
        <f aca="false">Dados!$F$11</f>
        <v>4</v>
      </c>
      <c r="H28" s="593" t="n">
        <v>0</v>
      </c>
      <c r="I28" s="593" t="n">
        <v>0</v>
      </c>
      <c r="J28" s="593" t="n">
        <v>0</v>
      </c>
      <c r="K28" s="593" t="n">
        <f aca="false">Dados!$F$11</f>
        <v>4</v>
      </c>
      <c r="L28" s="595" t="n">
        <f aca="false">Dados!$F$11</f>
        <v>4</v>
      </c>
    </row>
    <row r="29" customFormat="false" ht="18" hidden="false" customHeight="true" outlineLevel="0" collapsed="false">
      <c r="A29" s="620" t="s">
        <v>116</v>
      </c>
      <c r="B29" s="620"/>
      <c r="C29" s="620"/>
      <c r="D29" s="275"/>
      <c r="E29" s="532"/>
      <c r="F29" s="623"/>
      <c r="G29" s="751" t="n">
        <f aca="false">Dados!$F$12</f>
        <v>156.95</v>
      </c>
      <c r="H29" s="593" t="n">
        <v>0</v>
      </c>
      <c r="I29" s="593" t="n">
        <v>0</v>
      </c>
      <c r="J29" s="593" t="n">
        <v>0</v>
      </c>
      <c r="K29" s="593" t="n">
        <f aca="false">Dados!$F$12</f>
        <v>156.95</v>
      </c>
      <c r="L29" s="595" t="n">
        <f aca="false">Dados!$F$12</f>
        <v>156.95</v>
      </c>
    </row>
    <row r="30" customFormat="false" ht="18" hidden="false" customHeight="true" outlineLevel="0" collapsed="false">
      <c r="A30" s="620" t="s">
        <v>412</v>
      </c>
      <c r="B30" s="620"/>
      <c r="C30" s="620"/>
      <c r="D30" s="275"/>
      <c r="E30" s="532"/>
      <c r="F30" s="623"/>
      <c r="G30" s="751" t="n">
        <f aca="false">Dados!$F$13</f>
        <v>21.17</v>
      </c>
      <c r="H30" s="593" t="n">
        <v>0</v>
      </c>
      <c r="I30" s="593" t="n">
        <v>0</v>
      </c>
      <c r="J30" s="593" t="n">
        <v>0</v>
      </c>
      <c r="K30" s="593" t="n">
        <f aca="false">Dados!$F$13</f>
        <v>21.17</v>
      </c>
      <c r="L30" s="595" t="n">
        <f aca="false">Dados!$F$13</f>
        <v>21.17</v>
      </c>
    </row>
    <row r="31" customFormat="false" ht="18" hidden="false" customHeight="true" outlineLevel="0" collapsed="false">
      <c r="A31" s="274" t="s">
        <v>125</v>
      </c>
      <c r="B31" s="274"/>
      <c r="C31" s="274"/>
      <c r="D31" s="275"/>
      <c r="E31" s="593"/>
      <c r="F31" s="623"/>
      <c r="G31" s="751" t="n">
        <f aca="false">Dados!$F$14</f>
        <v>210.57</v>
      </c>
      <c r="H31" s="593" t="n">
        <v>0</v>
      </c>
      <c r="I31" s="593" t="n">
        <v>0</v>
      </c>
      <c r="J31" s="593" t="n">
        <v>0</v>
      </c>
      <c r="K31" s="593" t="n">
        <f aca="false">Dados!$F$14</f>
        <v>210.57</v>
      </c>
      <c r="L31" s="595" t="n">
        <f aca="false">Dados!$F$14</f>
        <v>210.57</v>
      </c>
    </row>
    <row r="32" customFormat="false" ht="18" hidden="false" customHeight="true" outlineLevel="0" collapsed="false">
      <c r="A32" s="624" t="s">
        <v>126</v>
      </c>
      <c r="B32" s="624"/>
      <c r="C32" s="625" t="n">
        <f aca="false">Dados!E15</f>
        <v>22</v>
      </c>
      <c r="D32" s="626" t="n">
        <f aca="false">Dados!D15</f>
        <v>15.21</v>
      </c>
      <c r="E32" s="627" t="n">
        <f aca="false">Dados!F15</f>
        <v>0</v>
      </c>
      <c r="F32" s="623" t="n">
        <f aca="false">Dados!G15</f>
        <v>28.16</v>
      </c>
      <c r="G32" s="751" t="n">
        <f aca="false">ROUND((($F$32*$C$32)-(($F$32*$C$32)*$E$32)),2)</f>
        <v>619.52</v>
      </c>
      <c r="H32" s="593" t="n">
        <v>0</v>
      </c>
      <c r="I32" s="593" t="n">
        <v>0</v>
      </c>
      <c r="J32" s="593" t="n">
        <v>0</v>
      </c>
      <c r="K32" s="593" t="n">
        <f aca="false">ROUND((($F$32*$D$32)-(($F$32*$D$32)*$E$32)),2)</f>
        <v>428.31</v>
      </c>
      <c r="L32" s="595" t="n">
        <f aca="false">ROUND((($F$32*$D$32)-(($F$32*$D$32)*$E$32)),2)</f>
        <v>428.31</v>
      </c>
    </row>
    <row r="33" customFormat="false" ht="18" hidden="false" customHeight="true" outlineLevel="0" collapsed="false">
      <c r="A33" s="629" t="s">
        <v>128</v>
      </c>
      <c r="B33" s="629"/>
      <c r="C33" s="630" t="n">
        <f aca="false">Dados!E16</f>
        <v>22</v>
      </c>
      <c r="D33" s="631" t="n">
        <f aca="false">Dados!D16</f>
        <v>15.21</v>
      </c>
      <c r="E33" s="632" t="n">
        <f aca="false">Dados!F16</f>
        <v>0.06</v>
      </c>
      <c r="F33" s="633" t="n">
        <f aca="false">Dados!E37</f>
        <v>3</v>
      </c>
      <c r="G33" s="747" t="n">
        <f aca="false">ROUND((IF(((($F$33*2)*$C$33)-($E$33*G12))&gt;0,((($F$33*2)*$C$33)-($E$33*G12)),0)),2)</f>
        <v>0</v>
      </c>
      <c r="H33" s="593" t="n">
        <v>0</v>
      </c>
      <c r="I33" s="593" t="n">
        <v>0</v>
      </c>
      <c r="J33" s="593" t="n">
        <v>0</v>
      </c>
      <c r="K33" s="593" t="n">
        <f aca="false">ROUND((IF(((($F$33*2)*$D$33)-($E$33*K12))&gt;0,((($F$33*2)*$D$33)-($E$33*K12)),0)),2)</f>
        <v>0</v>
      </c>
      <c r="L33" s="595" t="n">
        <f aca="false">ROUND((IF(((($F$33*2)*$D$33)-($E$33*L12))&gt;0,((($F$33*2)*$D$33)-($E$33*L12)),0)),2)</f>
        <v>0</v>
      </c>
    </row>
    <row r="34" customFormat="false" ht="18" hidden="false" customHeight="true" outlineLevel="0" collapsed="false">
      <c r="A34" s="629" t="str">
        <f aca="false">Dados!H17</f>
        <v>Outros (inserir somente com a justificativa legal)</v>
      </c>
      <c r="B34" s="629"/>
      <c r="C34" s="629"/>
      <c r="D34" s="629"/>
      <c r="E34" s="764"/>
      <c r="F34" s="765"/>
      <c r="G34" s="634" t="n">
        <f aca="false">Dados!M17</f>
        <v>0</v>
      </c>
      <c r="H34" s="276" t="n">
        <f aca="false">Dados!M17</f>
        <v>0</v>
      </c>
      <c r="I34" s="276" t="n">
        <f aca="false">Dados!M17</f>
        <v>0</v>
      </c>
      <c r="J34" s="276" t="n">
        <f aca="false">Dados!M17</f>
        <v>0</v>
      </c>
      <c r="K34" s="276" t="n">
        <f aca="false">Dados!M17</f>
        <v>0</v>
      </c>
      <c r="L34" s="587" t="n">
        <f aca="false">Dados!M17</f>
        <v>0</v>
      </c>
    </row>
    <row r="35" customFormat="false" ht="18" hidden="false" customHeight="true" outlineLevel="0" collapsed="false">
      <c r="A35" s="629" t="str">
        <f aca="false">Dados!H18</f>
        <v>Outros (inserir somente com a justificativa legal)</v>
      </c>
      <c r="B35" s="629"/>
      <c r="C35" s="629"/>
      <c r="D35" s="629"/>
      <c r="E35" s="764"/>
      <c r="F35" s="765"/>
      <c r="G35" s="634" t="n">
        <f aca="false">Dados!M18</f>
        <v>0</v>
      </c>
      <c r="H35" s="276" t="n">
        <f aca="false">Dados!M18</f>
        <v>0</v>
      </c>
      <c r="I35" s="276" t="n">
        <f aca="false">Dados!M18</f>
        <v>0</v>
      </c>
      <c r="J35" s="276" t="n">
        <f aca="false">Dados!M18</f>
        <v>0</v>
      </c>
      <c r="K35" s="276" t="n">
        <f aca="false">Dados!M18</f>
        <v>0</v>
      </c>
      <c r="L35" s="587" t="n">
        <f aca="false">Dados!M18</f>
        <v>0</v>
      </c>
    </row>
    <row r="36" customFormat="false" ht="18" hidden="false" customHeight="true" outlineLevel="0" collapsed="false">
      <c r="A36" s="629" t="str">
        <f aca="false">Dados!H19</f>
        <v>Outros (inserir somente com a justificativa legal)</v>
      </c>
      <c r="B36" s="629"/>
      <c r="C36" s="629"/>
      <c r="D36" s="629"/>
      <c r="E36" s="764"/>
      <c r="F36" s="765"/>
      <c r="G36" s="634" t="n">
        <f aca="false">Dados!M19</f>
        <v>0</v>
      </c>
      <c r="H36" s="276" t="n">
        <f aca="false">Dados!M19</f>
        <v>0</v>
      </c>
      <c r="I36" s="276" t="n">
        <f aca="false">Dados!M19</f>
        <v>0</v>
      </c>
      <c r="J36" s="276" t="n">
        <f aca="false">Dados!M19</f>
        <v>0</v>
      </c>
      <c r="K36" s="276" t="n">
        <f aca="false">Dados!M19</f>
        <v>0</v>
      </c>
      <c r="L36" s="587" t="n">
        <f aca="false">Dados!M19</f>
        <v>0</v>
      </c>
    </row>
    <row r="37" customFormat="false" ht="18" hidden="false" customHeight="true" outlineLevel="0" collapsed="false">
      <c r="A37" s="635" t="s">
        <v>413</v>
      </c>
      <c r="B37" s="635"/>
      <c r="C37" s="635"/>
      <c r="D37" s="635"/>
      <c r="E37" s="635"/>
      <c r="F37" s="635"/>
      <c r="G37" s="603" t="n">
        <f aca="false">SUM(G26:G36)</f>
        <v>1115.36</v>
      </c>
      <c r="H37" s="603" t="n">
        <f aca="false">SUM(H26:H36)</f>
        <v>0</v>
      </c>
      <c r="I37" s="603" t="n">
        <f aca="false">SUM(I26:I36)</f>
        <v>0</v>
      </c>
      <c r="J37" s="603" t="n">
        <f aca="false">SUM(J26:J36)</f>
        <v>0</v>
      </c>
      <c r="K37" s="603" t="n">
        <f aca="false">SUM(K26:K36)</f>
        <v>924.15</v>
      </c>
      <c r="L37" s="604" t="n">
        <f aca="false">SUM(L26:L36)</f>
        <v>924.15</v>
      </c>
    </row>
    <row r="38" customFormat="false" ht="18" hidden="false" customHeight="true" outlineLevel="0" collapsed="false">
      <c r="A38" s="636" t="s">
        <v>414</v>
      </c>
      <c r="B38" s="636"/>
      <c r="C38" s="636"/>
      <c r="D38" s="636"/>
      <c r="E38" s="636"/>
      <c r="F38" s="636"/>
      <c r="G38" s="766" t="n">
        <f aca="false">G23+G37</f>
        <v>6905.46</v>
      </c>
      <c r="H38" s="611" t="n">
        <f aca="false">H23+H37</f>
        <v>0</v>
      </c>
      <c r="I38" s="611" t="n">
        <f aca="false">I23+I37</f>
        <v>0</v>
      </c>
      <c r="J38" s="611" t="n">
        <f aca="false">J23+J37</f>
        <v>0</v>
      </c>
      <c r="K38" s="611" t="n">
        <f aca="false">K23+K37</f>
        <v>7077.34</v>
      </c>
      <c r="L38" s="612" t="n">
        <f aca="false">L23+L37</f>
        <v>8422.36858305455</v>
      </c>
    </row>
    <row r="39" customFormat="false" ht="18" hidden="false" customHeight="true" outlineLevel="0" collapsed="false">
      <c r="A39" s="613" t="s">
        <v>415</v>
      </c>
      <c r="B39" s="613"/>
      <c r="C39" s="613"/>
      <c r="D39" s="613"/>
      <c r="E39" s="613"/>
      <c r="F39" s="613"/>
      <c r="G39" s="613"/>
      <c r="H39" s="613"/>
      <c r="I39" s="613"/>
      <c r="J39" s="613"/>
      <c r="K39" s="613"/>
      <c r="L39" s="613"/>
    </row>
    <row r="40" customFormat="false" ht="18" hidden="false" customHeight="true" outlineLevel="0" collapsed="false">
      <c r="A40" s="638" t="s">
        <v>205</v>
      </c>
      <c r="B40" s="638"/>
      <c r="C40" s="638"/>
      <c r="D40" s="638"/>
      <c r="E40" s="496" t="s">
        <v>206</v>
      </c>
      <c r="F40" s="496"/>
      <c r="G40" s="639"/>
      <c r="H40" s="639"/>
      <c r="I40" s="639"/>
      <c r="J40" s="639"/>
      <c r="K40" s="639"/>
      <c r="L40" s="639"/>
    </row>
    <row r="41" customFormat="false" ht="18" hidden="false" customHeight="true" outlineLevel="0" collapsed="false">
      <c r="A41" s="640" t="s">
        <v>416</v>
      </c>
      <c r="B41" s="641"/>
      <c r="C41" s="641"/>
      <c r="D41" s="641"/>
      <c r="E41" s="642" t="n">
        <f aca="false">Dados!K8</f>
        <v>0.03</v>
      </c>
      <c r="F41" s="643"/>
      <c r="G41" s="644" t="n">
        <f aca="false">ROUND((G38*$E$41),2)</f>
        <v>207.16</v>
      </c>
      <c r="H41" s="579" t="n">
        <f aca="false">ROUND((H38*$E$41),2)</f>
        <v>0</v>
      </c>
      <c r="I41" s="579" t="n">
        <f aca="false">ROUND((I38*$E$41),2)</f>
        <v>0</v>
      </c>
      <c r="J41" s="579" t="n">
        <f aca="false">ROUND((J38*$E$41),2)</f>
        <v>0</v>
      </c>
      <c r="K41" s="579" t="n">
        <f aca="false">ROUND((K38*$E$41),2)</f>
        <v>212.32</v>
      </c>
      <c r="L41" s="581" t="n">
        <f aca="false">ROUND((L38*$E$41),2)</f>
        <v>252.67</v>
      </c>
    </row>
    <row r="42" customFormat="false" ht="18" hidden="false" customHeight="true" outlineLevel="0" collapsed="false">
      <c r="A42" s="645" t="s">
        <v>417</v>
      </c>
      <c r="B42" s="645"/>
      <c r="C42" s="645"/>
      <c r="D42" s="645"/>
      <c r="E42" s="646"/>
      <c r="F42" s="647"/>
      <c r="G42" s="593" t="n">
        <f aca="false">G38+G41</f>
        <v>7112.62</v>
      </c>
      <c r="H42" s="593" t="n">
        <f aca="false">H38+H41</f>
        <v>0</v>
      </c>
      <c r="I42" s="593" t="n">
        <f aca="false">I38+I41</f>
        <v>0</v>
      </c>
      <c r="J42" s="593" t="n">
        <f aca="false">J38+J41</f>
        <v>0</v>
      </c>
      <c r="K42" s="593" t="n">
        <f aca="false">K38+K41</f>
        <v>7289.66</v>
      </c>
      <c r="L42" s="595" t="n">
        <f aca="false">L38+L41</f>
        <v>8675.03858305455</v>
      </c>
    </row>
    <row r="43" customFormat="false" ht="18" hidden="false" customHeight="true" outlineLevel="0" collapsed="false">
      <c r="A43" s="274" t="s">
        <v>108</v>
      </c>
      <c r="B43" s="274"/>
      <c r="C43" s="274"/>
      <c r="D43" s="274"/>
      <c r="E43" s="646" t="n">
        <f aca="false">Dados!K9</f>
        <v>0.0679</v>
      </c>
      <c r="F43" s="647"/>
      <c r="G43" s="593" t="n">
        <f aca="false">ROUND((G42*$E$43),2)</f>
        <v>482.95</v>
      </c>
      <c r="H43" s="593" t="n">
        <f aca="false">ROUND((H42*$E$43),2)</f>
        <v>0</v>
      </c>
      <c r="I43" s="593" t="n">
        <f aca="false">ROUND((I42*$E$43),2)</f>
        <v>0</v>
      </c>
      <c r="J43" s="593" t="n">
        <f aca="false">ROUND((J42*$E$43),2)</f>
        <v>0</v>
      </c>
      <c r="K43" s="593" t="n">
        <f aca="false">ROUND((K42*$E$43),2)</f>
        <v>494.97</v>
      </c>
      <c r="L43" s="595" t="n">
        <f aca="false">ROUND((L42*$E$43),2)</f>
        <v>589.04</v>
      </c>
    </row>
    <row r="44" customFormat="false" ht="24" hidden="false" customHeight="true" outlineLevel="0" collapsed="false">
      <c r="A44" s="648" t="s">
        <v>418</v>
      </c>
      <c r="B44" s="648"/>
      <c r="C44" s="648"/>
      <c r="D44" s="648"/>
      <c r="E44" s="649" t="n">
        <f aca="false">SUM(E41:E43)</f>
        <v>0.0979</v>
      </c>
      <c r="F44" s="650"/>
      <c r="G44" s="603" t="n">
        <f aca="false">G41+G43</f>
        <v>690.11</v>
      </c>
      <c r="H44" s="603" t="n">
        <f aca="false">H41+H43</f>
        <v>0</v>
      </c>
      <c r="I44" s="603" t="n">
        <f aca="false">I41+I43</f>
        <v>0</v>
      </c>
      <c r="J44" s="603" t="n">
        <f aca="false">J41+J43</f>
        <v>0</v>
      </c>
      <c r="K44" s="603" t="n">
        <f aca="false">K41+K43</f>
        <v>707.29</v>
      </c>
      <c r="L44" s="604" t="n">
        <f aca="false">L41+L43</f>
        <v>841.71</v>
      </c>
    </row>
    <row r="45" customFormat="false" ht="25.5" hidden="false" customHeight="true" outlineLevel="0" collapsed="false">
      <c r="A45" s="651" t="s">
        <v>419</v>
      </c>
      <c r="B45" s="651"/>
      <c r="C45" s="651"/>
      <c r="D45" s="651"/>
      <c r="E45" s="651"/>
      <c r="F45" s="651"/>
      <c r="G45" s="611" t="n">
        <f aca="false">G23+G37+G44</f>
        <v>7595.57</v>
      </c>
      <c r="H45" s="611" t="n">
        <f aca="false">H23+H37+H44</f>
        <v>0</v>
      </c>
      <c r="I45" s="611" t="n">
        <f aca="false">I23+I37+I44</f>
        <v>0</v>
      </c>
      <c r="J45" s="611" t="n">
        <f aca="false">J23+J37+J44</f>
        <v>0</v>
      </c>
      <c r="K45" s="611" t="n">
        <f aca="false">K23+K37+K44</f>
        <v>7784.63</v>
      </c>
      <c r="L45" s="612" t="n">
        <f aca="false">L23+L37+L44</f>
        <v>9264.07858305455</v>
      </c>
    </row>
    <row r="46" customFormat="false" ht="18" hidden="false" customHeight="true" outlineLevel="0" collapsed="false">
      <c r="A46" s="652" t="s">
        <v>420</v>
      </c>
      <c r="B46" s="652"/>
      <c r="C46" s="652"/>
      <c r="D46" s="652"/>
      <c r="E46" s="652"/>
      <c r="F46" s="652"/>
      <c r="G46" s="652"/>
      <c r="H46" s="652"/>
      <c r="I46" s="652"/>
      <c r="J46" s="652"/>
      <c r="K46" s="652"/>
      <c r="L46" s="652"/>
    </row>
    <row r="47" customFormat="false" ht="18" hidden="false" customHeight="true" outlineLevel="0" collapsed="false">
      <c r="A47" s="653" t="s">
        <v>205</v>
      </c>
      <c r="B47" s="653"/>
      <c r="C47" s="653"/>
      <c r="D47" s="653"/>
      <c r="E47" s="438" t="s">
        <v>206</v>
      </c>
      <c r="F47" s="438"/>
      <c r="G47" s="654"/>
      <c r="H47" s="654"/>
      <c r="I47" s="654"/>
      <c r="J47" s="654"/>
      <c r="K47" s="654"/>
      <c r="L47" s="654"/>
    </row>
    <row r="48" customFormat="false" ht="18" hidden="false" customHeight="true" outlineLevel="0" collapsed="false">
      <c r="A48" s="617" t="s">
        <v>111</v>
      </c>
      <c r="B48" s="617"/>
      <c r="C48" s="617"/>
      <c r="D48" s="617"/>
      <c r="E48" s="646" t="n">
        <f aca="false">Dados!K10</f>
        <v>0.076</v>
      </c>
      <c r="F48" s="647"/>
      <c r="G48" s="644" t="n">
        <f aca="false">ROUND((G52*$E$48),2)</f>
        <v>650.44</v>
      </c>
      <c r="H48" s="579" t="n">
        <f aca="false">ROUND((H52*$E$48),2)</f>
        <v>0</v>
      </c>
      <c r="I48" s="579" t="n">
        <f aca="false">ROUND((I52*$E$48),2)</f>
        <v>0</v>
      </c>
      <c r="J48" s="579" t="n">
        <f aca="false">ROUND((J52*$E$48),2)</f>
        <v>0</v>
      </c>
      <c r="K48" s="579" t="n">
        <f aca="false">ROUND((K52*$E$48),2)</f>
        <v>666.63</v>
      </c>
      <c r="L48" s="581" t="n">
        <f aca="false">ROUND((L52*$E$48),2)</f>
        <v>793.32</v>
      </c>
    </row>
    <row r="49" customFormat="false" ht="18" hidden="false" customHeight="true" outlineLevel="0" collapsed="false">
      <c r="A49" s="274" t="s">
        <v>421</v>
      </c>
      <c r="B49" s="274"/>
      <c r="C49" s="274"/>
      <c r="D49" s="274"/>
      <c r="E49" s="646" t="n">
        <f aca="false">Dados!K11</f>
        <v>0.0165</v>
      </c>
      <c r="F49" s="647"/>
      <c r="G49" s="593" t="n">
        <f aca="false">ROUND((G52*$E$49),2)</f>
        <v>141.21</v>
      </c>
      <c r="H49" s="593" t="n">
        <f aca="false">ROUND((H52*$E$49),2)</f>
        <v>0</v>
      </c>
      <c r="I49" s="593" t="n">
        <f aca="false">ROUND((I52*$E$49),2)</f>
        <v>0</v>
      </c>
      <c r="J49" s="593" t="n">
        <f aca="false">ROUND((J52*$E$49),2)</f>
        <v>0</v>
      </c>
      <c r="K49" s="593" t="n">
        <f aca="false">ROUND((K52*$E$49),2)</f>
        <v>144.73</v>
      </c>
      <c r="L49" s="595" t="n">
        <f aca="false">ROUND((L52*$E$49),2)</f>
        <v>172.23</v>
      </c>
    </row>
    <row r="50" customFormat="false" ht="18" hidden="false" customHeight="true" outlineLevel="0" collapsed="false">
      <c r="A50" s="274" t="s">
        <v>134</v>
      </c>
      <c r="B50" s="274"/>
      <c r="C50" s="274"/>
      <c r="D50" s="274"/>
      <c r="E50" s="646" t="n">
        <f aca="false">Dados!D37</f>
        <v>0.02</v>
      </c>
      <c r="F50" s="647"/>
      <c r="G50" s="593" t="n">
        <f aca="false">ROUND((G52*$E$50),2)</f>
        <v>171.17</v>
      </c>
      <c r="H50" s="593" t="n">
        <f aca="false">ROUND((H52*$E$50),2)</f>
        <v>0</v>
      </c>
      <c r="I50" s="593" t="n">
        <f aca="false">ROUND((I52*$E$50),2)</f>
        <v>0</v>
      </c>
      <c r="J50" s="593" t="n">
        <f aca="false">ROUND((J52*$E$50),2)</f>
        <v>0</v>
      </c>
      <c r="K50" s="593" t="n">
        <f aca="false">ROUND((K52*$E$50),2)</f>
        <v>175.43</v>
      </c>
      <c r="L50" s="595" t="n">
        <f aca="false">ROUND((L52*$E$50),2)</f>
        <v>208.77</v>
      </c>
    </row>
    <row r="51" customFormat="false" ht="18.75" hidden="false" customHeight="true" outlineLevel="0" collapsed="false">
      <c r="A51" s="655" t="s">
        <v>422</v>
      </c>
      <c r="B51" s="655"/>
      <c r="C51" s="655"/>
      <c r="D51" s="655"/>
      <c r="E51" s="656" t="n">
        <f aca="false">SUM(E48:E50)</f>
        <v>0.1125</v>
      </c>
      <c r="F51" s="657"/>
      <c r="G51" s="634" t="n">
        <f aca="false">SUM(G48:G50)</f>
        <v>962.82</v>
      </c>
      <c r="H51" s="634" t="n">
        <f aca="false">SUM(H48:H50)</f>
        <v>0</v>
      </c>
      <c r="I51" s="634" t="n">
        <f aca="false">SUM(I48:I50)</f>
        <v>0</v>
      </c>
      <c r="J51" s="634" t="n">
        <f aca="false">SUM(J48:J50)</f>
        <v>0</v>
      </c>
      <c r="K51" s="634" t="n">
        <f aca="false">SUM(K48:K50)</f>
        <v>986.79</v>
      </c>
      <c r="L51" s="658" t="n">
        <f aca="false">SUM(L48:L50)</f>
        <v>1174.32</v>
      </c>
    </row>
    <row r="52" customFormat="false" ht="22.5" hidden="false" customHeight="true" outlineLevel="0" collapsed="false">
      <c r="A52" s="659" t="str">
        <f aca="false">A53</f>
        <v>VALOR MENSAL DA CATEGORIA</v>
      </c>
      <c r="B52" s="659"/>
      <c r="C52" s="659"/>
      <c r="D52" s="659"/>
      <c r="E52" s="659"/>
      <c r="F52" s="659"/>
      <c r="G52" s="660" t="n">
        <f aca="false">ROUND(G45/(1-$E$51),2)</f>
        <v>8558.39</v>
      </c>
      <c r="H52" s="660" t="n">
        <f aca="false">ROUND(H45/(1-$E$51),2)</f>
        <v>0</v>
      </c>
      <c r="I52" s="660" t="n">
        <f aca="false">ROUND(I45/(1-$E$51),2)</f>
        <v>0</v>
      </c>
      <c r="J52" s="660" t="n">
        <f aca="false">ROUND(J45/(1-$E$51),2)</f>
        <v>0</v>
      </c>
      <c r="K52" s="660" t="n">
        <f aca="false">ROUND(K45/(1-$E$51),2)</f>
        <v>8771.41</v>
      </c>
      <c r="L52" s="661" t="n">
        <f aca="false">ROUND(L45/(1-$E$51),2)</f>
        <v>10438.4</v>
      </c>
    </row>
    <row r="53" customFormat="false" ht="34.5" hidden="false" customHeight="true" outlineLevel="0" collapsed="false">
      <c r="A53" s="662" t="s">
        <v>377</v>
      </c>
      <c r="B53" s="662"/>
      <c r="C53" s="662"/>
      <c r="D53" s="662"/>
      <c r="E53" s="662"/>
      <c r="F53" s="662"/>
      <c r="G53" s="663" t="n">
        <f aca="false">G52</f>
        <v>8558.39</v>
      </c>
      <c r="H53" s="663" t="n">
        <f aca="false">H52</f>
        <v>0</v>
      </c>
      <c r="I53" s="663" t="n">
        <f aca="false">I52</f>
        <v>0</v>
      </c>
      <c r="J53" s="663" t="n">
        <f aca="false">J52</f>
        <v>0</v>
      </c>
      <c r="K53" s="663" t="n">
        <f aca="false">K52</f>
        <v>8771.41</v>
      </c>
      <c r="L53" s="664" t="n">
        <f aca="false">L52</f>
        <v>10438.4</v>
      </c>
    </row>
    <row r="54" customFormat="false" ht="39.75" hidden="false" customHeight="true" outlineLevel="0" collapsed="false">
      <c r="A54" s="662" t="s">
        <v>423</v>
      </c>
      <c r="B54" s="662"/>
      <c r="C54" s="662"/>
      <c r="D54" s="662"/>
      <c r="E54" s="662"/>
      <c r="F54" s="662"/>
      <c r="G54" s="663" t="n">
        <f aca="false">G53*1</f>
        <v>8558.39</v>
      </c>
      <c r="H54" s="663" t="n">
        <f aca="false">H53*1</f>
        <v>0</v>
      </c>
      <c r="I54" s="663" t="n">
        <f aca="false">I53*2</f>
        <v>0</v>
      </c>
      <c r="J54" s="663" t="n">
        <f aca="false">J53*2</f>
        <v>0</v>
      </c>
      <c r="K54" s="663" t="n">
        <f aca="false">K53*2</f>
        <v>17542.82</v>
      </c>
      <c r="L54" s="664" t="n">
        <f aca="false">L53*2</f>
        <v>20876.8</v>
      </c>
    </row>
    <row r="55" customFormat="false" ht="76.5" hidden="false" customHeight="true" outlineLevel="0" collapsed="false">
      <c r="A55" s="665"/>
      <c r="B55" s="665"/>
      <c r="C55" s="665"/>
      <c r="D55" s="665"/>
      <c r="E55" s="665"/>
      <c r="F55" s="665"/>
      <c r="G55" s="666"/>
      <c r="H55" s="666"/>
      <c r="I55" s="666"/>
      <c r="J55" s="666"/>
      <c r="K55" s="666"/>
      <c r="L55" s="666"/>
    </row>
    <row r="56" customFormat="false" ht="41.25" hidden="false" customHeight="true" outlineLevel="0" collapsed="false">
      <c r="A56" s="667" t="s">
        <v>424</v>
      </c>
      <c r="B56" s="667"/>
      <c r="C56" s="667"/>
      <c r="D56" s="667"/>
      <c r="E56" s="667"/>
      <c r="F56" s="667"/>
      <c r="G56" s="667"/>
      <c r="H56" s="667"/>
      <c r="I56" s="667"/>
      <c r="J56" s="667"/>
      <c r="K56" s="667"/>
      <c r="L56" s="667"/>
    </row>
    <row r="57" customFormat="false" ht="20.25" hidden="false" customHeight="true" outlineLevel="0" collapsed="false">
      <c r="A57" s="775" t="str">
        <f aca="false">BH!$A$57</f>
        <v>ANEXO X</v>
      </c>
      <c r="B57" s="775"/>
      <c r="C57" s="775"/>
      <c r="D57" s="775"/>
      <c r="E57" s="775"/>
      <c r="F57" s="775"/>
      <c r="G57" s="775"/>
      <c r="H57" s="775"/>
      <c r="I57" s="775"/>
      <c r="J57" s="775"/>
      <c r="K57" s="775"/>
      <c r="L57" s="775"/>
    </row>
    <row r="58" customFormat="false" ht="13.5" hidden="false" customHeight="true" outlineLevel="0" collapsed="false">
      <c r="A58" s="668"/>
      <c r="B58" s="669"/>
      <c r="C58" s="669"/>
      <c r="D58" s="669"/>
      <c r="E58" s="669"/>
      <c r="F58" s="669"/>
      <c r="G58" s="669"/>
      <c r="I58" s="669"/>
      <c r="J58" s="670" t="s">
        <v>102</v>
      </c>
      <c r="K58" s="669"/>
      <c r="L58" s="671"/>
    </row>
    <row r="59" customFormat="false" ht="69" hidden="false" customHeight="true" outlineLevel="0" collapsed="false">
      <c r="A59" s="672" t="s">
        <v>425</v>
      </c>
      <c r="B59" s="672"/>
      <c r="C59" s="672"/>
      <c r="D59" s="672"/>
      <c r="E59" s="672"/>
      <c r="F59" s="672"/>
      <c r="G59" s="673" t="str">
        <f aca="false">G10</f>
        <v>DIURNO 220H/M</v>
      </c>
      <c r="H59" s="673" t="str">
        <f aca="false">H10</f>
        <v>DIURNO 220H/M LÍDER</v>
      </c>
      <c r="I59" s="673" t="str">
        <f aca="false">I10</f>
        <v>DIURNO 12HX36H (COM INTERVALO)</v>
      </c>
      <c r="J59" s="673" t="str">
        <f aca="false">J10</f>
        <v>DIURNO 12HX36H INDENIZADO FINAIS SEMANA E FERIADOS)</v>
      </c>
      <c r="K59" s="673" t="str">
        <f aca="false">K10</f>
        <v>DIURNO 12HX36H (INDENIZADO)</v>
      </c>
      <c r="L59" s="674" t="str">
        <f aca="false">L10</f>
        <v>NOTURNO 12HX36H (INDENIZADO)</v>
      </c>
    </row>
    <row r="60" customFormat="false" ht="27.75" hidden="false" customHeight="true" outlineLevel="0" collapsed="false">
      <c r="A60" s="675" t="s">
        <v>426</v>
      </c>
      <c r="B60" s="676" t="s">
        <v>241</v>
      </c>
      <c r="C60" s="676"/>
      <c r="D60" s="676"/>
      <c r="E60" s="676"/>
      <c r="F60" s="677" t="s">
        <v>427</v>
      </c>
      <c r="G60" s="678" t="s">
        <v>102</v>
      </c>
      <c r="H60" s="678"/>
      <c r="I60" s="678"/>
      <c r="J60" s="678"/>
      <c r="K60" s="678"/>
      <c r="L60" s="678"/>
    </row>
    <row r="61" customFormat="false" ht="18" hidden="false" customHeight="true" outlineLevel="0" collapsed="false">
      <c r="A61" s="679" t="n">
        <v>1</v>
      </c>
      <c r="B61" s="680" t="s">
        <v>428</v>
      </c>
      <c r="C61" s="680"/>
      <c r="D61" s="680"/>
      <c r="E61" s="680"/>
      <c r="F61" s="680"/>
      <c r="G61" s="681" t="n">
        <f aca="false">G20</f>
        <v>3282.37</v>
      </c>
      <c r="H61" s="681" t="n">
        <f aca="false">H20</f>
        <v>0</v>
      </c>
      <c r="I61" s="681" t="n">
        <f aca="false">I20</f>
        <v>0</v>
      </c>
      <c r="J61" s="681" t="n">
        <f aca="false">J20</f>
        <v>0</v>
      </c>
      <c r="K61" s="681" t="n">
        <f aca="false">K20</f>
        <v>3282.37</v>
      </c>
      <c r="L61" s="682" t="n">
        <f aca="false">L20</f>
        <v>4044.85858305455</v>
      </c>
    </row>
    <row r="62" customFormat="false" ht="18" hidden="false" customHeight="true" outlineLevel="0" collapsed="false">
      <c r="A62" s="683" t="s">
        <v>310</v>
      </c>
      <c r="B62" s="709" t="s">
        <v>242</v>
      </c>
      <c r="C62" s="709"/>
      <c r="D62" s="709"/>
      <c r="E62" s="709"/>
      <c r="F62" s="685" t="n">
        <f aca="false">Encargos!C40</f>
        <v>0.0909</v>
      </c>
      <c r="G62" s="276" t="n">
        <f aca="false">ROUND($F$62*G61,2)</f>
        <v>298.37</v>
      </c>
      <c r="H62" s="276" t="n">
        <f aca="false">ROUND($F$62*H61,2)</f>
        <v>0</v>
      </c>
      <c r="I62" s="276" t="n">
        <f aca="false">ROUND($F$62*I61,2)</f>
        <v>0</v>
      </c>
      <c r="J62" s="276" t="n">
        <f aca="false">ROUND($F$62*J61,2)</f>
        <v>0</v>
      </c>
      <c r="K62" s="276" t="n">
        <f aca="false">ROUND($F$62*K61,2)</f>
        <v>298.37</v>
      </c>
      <c r="L62" s="587" t="n">
        <f aca="false">ROUND($F$62*L61,2)</f>
        <v>367.68</v>
      </c>
    </row>
    <row r="63" customFormat="false" ht="28.5" hidden="false" customHeight="true" outlineLevel="0" collapsed="false">
      <c r="A63" s="683" t="s">
        <v>365</v>
      </c>
      <c r="B63" s="686" t="s">
        <v>247</v>
      </c>
      <c r="C63" s="686"/>
      <c r="D63" s="686"/>
      <c r="E63" s="686"/>
      <c r="F63" s="687" t="n">
        <f aca="false">F62*Encargos!C19</f>
        <v>0.0361782</v>
      </c>
      <c r="G63" s="276" t="n">
        <f aca="false">ROUND($F$63*G61,2)</f>
        <v>118.75</v>
      </c>
      <c r="H63" s="276" t="n">
        <f aca="false">ROUND($F$63*H61,2)</f>
        <v>0</v>
      </c>
      <c r="I63" s="276" t="n">
        <f aca="false">ROUND($F$63*I61,2)</f>
        <v>0</v>
      </c>
      <c r="J63" s="276" t="n">
        <f aca="false">ROUND($F$63*J61,2)</f>
        <v>0</v>
      </c>
      <c r="K63" s="276" t="n">
        <f aca="false">ROUND($F$63*K61,2)</f>
        <v>118.75</v>
      </c>
      <c r="L63" s="587" t="n">
        <f aca="false">ROUND($F$63*L61,2)</f>
        <v>146.34</v>
      </c>
    </row>
    <row r="64" customFormat="false" ht="24" hidden="false" customHeight="true" outlineLevel="0" collapsed="false">
      <c r="A64" s="688" t="s">
        <v>429</v>
      </c>
      <c r="B64" s="688"/>
      <c r="C64" s="688"/>
      <c r="D64" s="688"/>
      <c r="E64" s="688"/>
      <c r="F64" s="689" t="n">
        <f aca="false">SUM(F62:F63)</f>
        <v>0.1270782</v>
      </c>
      <c r="G64" s="690" t="n">
        <f aca="false">SUM(G62:G63)</f>
        <v>417.12</v>
      </c>
      <c r="H64" s="690" t="n">
        <f aca="false">SUM(H62:H63)</f>
        <v>0</v>
      </c>
      <c r="I64" s="690" t="n">
        <f aca="false">SUM(I62:I63)</f>
        <v>0</v>
      </c>
      <c r="J64" s="690" t="n">
        <f aca="false">SUM(J62:J63)</f>
        <v>0</v>
      </c>
      <c r="K64" s="690" t="n">
        <f aca="false">SUM(K62:K63)</f>
        <v>417.12</v>
      </c>
      <c r="L64" s="691" t="n">
        <f aca="false">SUM(L62:L63)</f>
        <v>514.02</v>
      </c>
    </row>
    <row r="65" customFormat="false" ht="18" hidden="false" customHeight="true" outlineLevel="0" collapsed="false">
      <c r="A65" s="692" t="s">
        <v>430</v>
      </c>
      <c r="B65" s="692"/>
      <c r="C65" s="692"/>
      <c r="D65" s="692"/>
      <c r="E65" s="692"/>
      <c r="F65" s="692"/>
      <c r="G65" s="693" t="n">
        <f aca="false">G64*12</f>
        <v>5005.44</v>
      </c>
      <c r="H65" s="693" t="n">
        <f aca="false">H64*12</f>
        <v>0</v>
      </c>
      <c r="I65" s="693" t="n">
        <f aca="false">I64*12</f>
        <v>0</v>
      </c>
      <c r="J65" s="693" t="n">
        <f aca="false">J64*12</f>
        <v>0</v>
      </c>
      <c r="K65" s="693" t="n">
        <f aca="false">K64*12</f>
        <v>5005.44</v>
      </c>
      <c r="L65" s="694" t="n">
        <f aca="false">L64*12</f>
        <v>6168.24</v>
      </c>
    </row>
    <row r="66" customFormat="false" ht="18" hidden="false" customHeight="true" outlineLevel="0" collapsed="false">
      <c r="A66" s="695" t="n">
        <v>2</v>
      </c>
      <c r="B66" s="696" t="s">
        <v>431</v>
      </c>
      <c r="C66" s="696"/>
      <c r="D66" s="696"/>
      <c r="E66" s="696"/>
      <c r="F66" s="696"/>
      <c r="G66" s="697" t="s">
        <v>102</v>
      </c>
      <c r="H66" s="697"/>
      <c r="I66" s="697"/>
      <c r="J66" s="697"/>
      <c r="K66" s="697"/>
      <c r="L66" s="697"/>
    </row>
    <row r="67" customFormat="false" ht="18" hidden="false" customHeight="true" outlineLevel="0" collapsed="false">
      <c r="A67" s="683" t="s">
        <v>310</v>
      </c>
      <c r="B67" s="698" t="s">
        <v>126</v>
      </c>
      <c r="C67" s="698"/>
      <c r="D67" s="698"/>
      <c r="E67" s="698"/>
      <c r="F67" s="698"/>
      <c r="G67" s="593" t="n">
        <f aca="false">G32</f>
        <v>619.52</v>
      </c>
      <c r="H67" s="593" t="n">
        <f aca="false">H32</f>
        <v>0</v>
      </c>
      <c r="I67" s="593" t="n">
        <f aca="false">I32</f>
        <v>0</v>
      </c>
      <c r="J67" s="593" t="n">
        <f aca="false">J32</f>
        <v>0</v>
      </c>
      <c r="K67" s="593" t="n">
        <f aca="false">K32</f>
        <v>428.31</v>
      </c>
      <c r="L67" s="595" t="n">
        <f aca="false">L32</f>
        <v>428.31</v>
      </c>
    </row>
    <row r="68" customFormat="false" ht="18" hidden="false" customHeight="true" outlineLevel="0" collapsed="false">
      <c r="A68" s="683" t="s">
        <v>299</v>
      </c>
      <c r="B68" s="698" t="s">
        <v>128</v>
      </c>
      <c r="C68" s="698"/>
      <c r="D68" s="698"/>
      <c r="E68" s="698"/>
      <c r="F68" s="698"/>
      <c r="G68" s="593" t="n">
        <f aca="false">G33</f>
        <v>0</v>
      </c>
      <c r="H68" s="593" t="n">
        <f aca="false">H33</f>
        <v>0</v>
      </c>
      <c r="I68" s="593" t="n">
        <f aca="false">I33</f>
        <v>0</v>
      </c>
      <c r="J68" s="593" t="n">
        <f aca="false">J33</f>
        <v>0</v>
      </c>
      <c r="K68" s="593" t="n">
        <f aca="false">K33</f>
        <v>0</v>
      </c>
      <c r="L68" s="595" t="n">
        <f aca="false">L33</f>
        <v>0</v>
      </c>
    </row>
    <row r="69" customFormat="false" ht="18" hidden="false" customHeight="true" outlineLevel="0" collapsed="false">
      <c r="A69" s="683" t="s">
        <v>324</v>
      </c>
      <c r="B69" s="698" t="s">
        <v>432</v>
      </c>
      <c r="C69" s="698"/>
      <c r="D69" s="698"/>
      <c r="E69" s="698"/>
      <c r="F69" s="698"/>
      <c r="G69" s="593" t="n">
        <f aca="false">G22</f>
        <v>0</v>
      </c>
      <c r="H69" s="593" t="n">
        <f aca="false">H22</f>
        <v>0</v>
      </c>
      <c r="I69" s="593" t="n">
        <f aca="false">I22</f>
        <v>0</v>
      </c>
      <c r="J69" s="593" t="n">
        <f aca="false">J22</f>
        <v>0</v>
      </c>
      <c r="K69" s="593" t="n">
        <f aca="false">K22</f>
        <v>363.09</v>
      </c>
      <c r="L69" s="595" t="n">
        <f aca="false">L22</f>
        <v>363.09</v>
      </c>
    </row>
    <row r="70" customFormat="false" ht="18" hidden="false" customHeight="true" outlineLevel="0" collapsed="false">
      <c r="A70" s="699" t="s">
        <v>433</v>
      </c>
      <c r="B70" s="699"/>
      <c r="C70" s="699"/>
      <c r="D70" s="699"/>
      <c r="E70" s="699"/>
      <c r="F70" s="699"/>
      <c r="G70" s="700" t="n">
        <f aca="false">SUM(G67:G69)</f>
        <v>619.52</v>
      </c>
      <c r="H70" s="700" t="n">
        <f aca="false">SUM(H67:H69)</f>
        <v>0</v>
      </c>
      <c r="I70" s="700" t="n">
        <f aca="false">SUM(I67:I69)</f>
        <v>0</v>
      </c>
      <c r="J70" s="700" t="n">
        <f aca="false">SUM(J67:J69)</f>
        <v>0</v>
      </c>
      <c r="K70" s="700" t="n">
        <f aca="false">SUM(K67:K69)</f>
        <v>791.4</v>
      </c>
      <c r="L70" s="701" t="n">
        <f aca="false">SUM(L67:L69)</f>
        <v>791.4</v>
      </c>
    </row>
    <row r="71" customFormat="false" ht="27" hidden="false" customHeight="true" outlineLevel="0" collapsed="false">
      <c r="A71" s="702" t="n">
        <v>5</v>
      </c>
      <c r="B71" s="703" t="s">
        <v>434</v>
      </c>
      <c r="C71" s="703"/>
      <c r="D71" s="703"/>
      <c r="E71" s="703"/>
      <c r="F71" s="704" t="s">
        <v>427</v>
      </c>
      <c r="G71" s="705" t="s">
        <v>263</v>
      </c>
      <c r="H71" s="705"/>
      <c r="I71" s="705"/>
      <c r="J71" s="705"/>
      <c r="K71" s="705"/>
      <c r="L71" s="705"/>
    </row>
    <row r="72" customFormat="false" ht="25.5" hidden="false" customHeight="true" outlineLevel="0" collapsed="false">
      <c r="A72" s="683" t="s">
        <v>310</v>
      </c>
      <c r="B72" s="686" t="s">
        <v>435</v>
      </c>
      <c r="C72" s="686"/>
      <c r="D72" s="686"/>
      <c r="E72" s="686"/>
      <c r="F72" s="706" t="n">
        <f aca="false">E41</f>
        <v>0.03</v>
      </c>
      <c r="G72" s="707" t="n">
        <f aca="false">ROUND(($F$72*G85),2)</f>
        <v>168.75</v>
      </c>
      <c r="H72" s="707" t="n">
        <f aca="false">ROUND(($F$72*H85),2)</f>
        <v>0</v>
      </c>
      <c r="I72" s="707" t="n">
        <f aca="false">ROUND(($F$72*I85),2)</f>
        <v>0</v>
      </c>
      <c r="J72" s="707" t="n">
        <f aca="false">ROUND(($F$72*J85),2)</f>
        <v>0</v>
      </c>
      <c r="K72" s="707" t="n">
        <f aca="false">ROUND(($F$72*K85),2)</f>
        <v>173.91</v>
      </c>
      <c r="L72" s="708" t="n">
        <f aca="false">ROUND(($F$72*L85),2)</f>
        <v>208.79</v>
      </c>
    </row>
    <row r="73" customFormat="false" ht="18" hidden="false" customHeight="true" outlineLevel="0" collapsed="false">
      <c r="A73" s="683" t="s">
        <v>299</v>
      </c>
      <c r="B73" s="709" t="s">
        <v>108</v>
      </c>
      <c r="C73" s="709"/>
      <c r="D73" s="709"/>
      <c r="E73" s="709"/>
      <c r="F73" s="706" t="n">
        <f aca="false">E43</f>
        <v>0.0679</v>
      </c>
      <c r="G73" s="707" t="n">
        <f aca="false">ROUND($F$73*(G72+G85),2)</f>
        <v>393.39</v>
      </c>
      <c r="H73" s="707" t="n">
        <f aca="false">ROUND($F$73*(H72+H85),2)</f>
        <v>0</v>
      </c>
      <c r="I73" s="707" t="n">
        <f aca="false">ROUND($F$73*(I72+I85),2)</f>
        <v>0</v>
      </c>
      <c r="J73" s="707" t="n">
        <f aca="false">ROUND($F$73*(J72+J85),2)</f>
        <v>0</v>
      </c>
      <c r="K73" s="707" t="n">
        <f aca="false">ROUND($F$73*(K72+K85),2)</f>
        <v>405.41</v>
      </c>
      <c r="L73" s="708" t="n">
        <f aca="false">ROUND($F$73*(L72+L85),2)</f>
        <v>486.74</v>
      </c>
    </row>
    <row r="74" customFormat="false" ht="18" hidden="false" customHeight="true" outlineLevel="0" collapsed="false">
      <c r="A74" s="710" t="s">
        <v>324</v>
      </c>
      <c r="B74" s="711" t="s">
        <v>436</v>
      </c>
      <c r="C74" s="711"/>
      <c r="D74" s="711"/>
      <c r="E74" s="711"/>
      <c r="F74" s="712" t="n">
        <f aca="false">SUM(F75:F78)</f>
        <v>0.1125</v>
      </c>
      <c r="G74" s="713" t="n">
        <f aca="false">ROUND((((G85+G72+G73)/(1-$F$74))-(G85+G72+G73)),2)</f>
        <v>784.28</v>
      </c>
      <c r="H74" s="713" t="n">
        <f aca="false">ROUND((((H85+H72+H73)/(1-$F$74))-(H85+H72+H73)),2)</f>
        <v>0</v>
      </c>
      <c r="I74" s="713" t="n">
        <f aca="false">ROUND((((I85+I72+I73)/(1-$F$74))-(I85+I72+I73)),2)</f>
        <v>0</v>
      </c>
      <c r="J74" s="713" t="n">
        <f aca="false">ROUND((((J85+J72+J73)/(1-$F$74))-(J85+J72+J73)),2)</f>
        <v>0</v>
      </c>
      <c r="K74" s="713" t="n">
        <f aca="false">ROUND((((K85+K72+K73)/(1-$F$74))-(K85+K72+K73)),2)</f>
        <v>808.25</v>
      </c>
      <c r="L74" s="714" t="n">
        <f aca="false">ROUND((((L85+L72+L73)/(1-$F$74))-(L85+L72+L73)),2)</f>
        <v>970.37</v>
      </c>
    </row>
    <row r="75" customFormat="false" ht="18" hidden="false" customHeight="true" outlineLevel="0" collapsed="false">
      <c r="A75" s="715" t="s">
        <v>437</v>
      </c>
      <c r="B75" s="709" t="s">
        <v>438</v>
      </c>
      <c r="C75" s="709"/>
      <c r="D75" s="709"/>
      <c r="E75" s="709"/>
      <c r="F75" s="706" t="n">
        <f aca="false">E48+E49</f>
        <v>0.0925</v>
      </c>
      <c r="G75" s="707" t="n">
        <f aca="false">ROUND(G87*$F$75,2)</f>
        <v>644.85</v>
      </c>
      <c r="H75" s="707" t="n">
        <f aca="false">ROUND(H87*$F$75,2)</f>
        <v>0</v>
      </c>
      <c r="I75" s="707" t="n">
        <f aca="false">ROUND(I87*$F$75,2)</f>
        <v>0</v>
      </c>
      <c r="J75" s="707" t="n">
        <f aca="false">ROUND(J87*$F$75,2)</f>
        <v>0</v>
      </c>
      <c r="K75" s="707" t="n">
        <f aca="false">ROUND(K87*$F$75,2)</f>
        <v>664.56</v>
      </c>
      <c r="L75" s="708" t="n">
        <f aca="false">ROUND(L87*$F$75,2)</f>
        <v>797.86</v>
      </c>
    </row>
    <row r="76" customFormat="false" ht="18" hidden="false" customHeight="true" outlineLevel="0" collapsed="false">
      <c r="A76" s="683" t="s">
        <v>439</v>
      </c>
      <c r="B76" s="716" t="s">
        <v>440</v>
      </c>
      <c r="C76" s="716"/>
      <c r="D76" s="716"/>
      <c r="E76" s="716"/>
      <c r="F76" s="717" t="n">
        <v>0</v>
      </c>
      <c r="G76" s="707" t="n">
        <f aca="false">ROUND(G87*$F$76,2)</f>
        <v>0</v>
      </c>
      <c r="H76" s="707" t="n">
        <f aca="false">ROUND(H87*$F$76,2)</f>
        <v>0</v>
      </c>
      <c r="I76" s="707" t="n">
        <f aca="false">ROUND(I87*$F$76,2)</f>
        <v>0</v>
      </c>
      <c r="J76" s="707" t="n">
        <f aca="false">ROUND(J87*$F$76,2)</f>
        <v>0</v>
      </c>
      <c r="K76" s="707" t="n">
        <f aca="false">ROUND(K87*$F$76,2)</f>
        <v>0</v>
      </c>
      <c r="L76" s="708" t="n">
        <f aca="false">ROUND(L87*$F$76,2)</f>
        <v>0</v>
      </c>
    </row>
    <row r="77" customFormat="false" ht="18" hidden="false" customHeight="true" outlineLevel="0" collapsed="false">
      <c r="A77" s="683" t="s">
        <v>441</v>
      </c>
      <c r="B77" s="709" t="s">
        <v>442</v>
      </c>
      <c r="C77" s="709"/>
      <c r="D77" s="709"/>
      <c r="E77" s="709"/>
      <c r="F77" s="712" t="n">
        <f aca="false">E50</f>
        <v>0.02</v>
      </c>
      <c r="G77" s="707" t="n">
        <f aca="false">ROUND(G87*$F$77,2)</f>
        <v>139.43</v>
      </c>
      <c r="H77" s="707" t="n">
        <f aca="false">ROUND(H87*$F$77,2)</f>
        <v>0</v>
      </c>
      <c r="I77" s="707" t="n">
        <f aca="false">ROUND(I87*$F$77,2)</f>
        <v>0</v>
      </c>
      <c r="J77" s="707" t="n">
        <f aca="false">ROUND(J87*$F$77,2)</f>
        <v>0</v>
      </c>
      <c r="K77" s="707" t="n">
        <f aca="false">ROUND(K87*$F$77,2)</f>
        <v>143.69</v>
      </c>
      <c r="L77" s="708" t="n">
        <f aca="false">ROUND(L87*$F$77,2)</f>
        <v>172.51</v>
      </c>
    </row>
    <row r="78" customFormat="false" ht="18" hidden="false" customHeight="true" outlineLevel="0" collapsed="false">
      <c r="A78" s="683" t="s">
        <v>443</v>
      </c>
      <c r="B78" s="716" t="s">
        <v>444</v>
      </c>
      <c r="C78" s="716"/>
      <c r="D78" s="716"/>
      <c r="E78" s="716"/>
      <c r="F78" s="717" t="n">
        <v>0</v>
      </c>
      <c r="G78" s="707" t="n">
        <f aca="false">ROUND(G87*$F$78,2)</f>
        <v>0</v>
      </c>
      <c r="H78" s="707" t="n">
        <f aca="false">ROUND(H87*$F$78,2)</f>
        <v>0</v>
      </c>
      <c r="I78" s="707" t="n">
        <f aca="false">ROUND(I87*$F$78,2)</f>
        <v>0</v>
      </c>
      <c r="J78" s="707" t="n">
        <f aca="false">ROUND(J87*$F$78,2)</f>
        <v>0</v>
      </c>
      <c r="K78" s="707" t="n">
        <f aca="false">ROUND(K87*$F$78,2)</f>
        <v>0</v>
      </c>
      <c r="L78" s="708" t="n">
        <f aca="false">ROUND(L87*$F$78,2)</f>
        <v>0</v>
      </c>
    </row>
    <row r="79" customFormat="false" ht="18" hidden="false" customHeight="true" outlineLevel="0" collapsed="false">
      <c r="A79" s="720" t="s">
        <v>445</v>
      </c>
      <c r="B79" s="721"/>
      <c r="C79" s="721"/>
      <c r="D79" s="721"/>
      <c r="E79" s="721"/>
      <c r="F79" s="722"/>
      <c r="G79" s="723" t="n">
        <f aca="false">ROUND(SUM(G72:G74),2)</f>
        <v>1346.42</v>
      </c>
      <c r="H79" s="723" t="n">
        <f aca="false">ROUND(SUM(H72:H74),2)</f>
        <v>0</v>
      </c>
      <c r="I79" s="723" t="n">
        <f aca="false">ROUND(SUM(I72:I74),2)</f>
        <v>0</v>
      </c>
      <c r="J79" s="723" t="n">
        <f aca="false">ROUND(SUM(J72:J74),2)</f>
        <v>0</v>
      </c>
      <c r="K79" s="723" t="n">
        <f aca="false">ROUND(SUM(K72:K74),2)</f>
        <v>1387.57</v>
      </c>
      <c r="L79" s="724" t="n">
        <f aca="false">ROUND(SUM(L72:L74),2)</f>
        <v>1665.9</v>
      </c>
    </row>
    <row r="80" customFormat="false" ht="18" hidden="false" customHeight="true" outlineLevel="0" collapsed="false">
      <c r="A80" s="725" t="s">
        <v>446</v>
      </c>
      <c r="B80" s="725"/>
      <c r="C80" s="725"/>
      <c r="D80" s="725"/>
      <c r="E80" s="725"/>
      <c r="F80" s="725"/>
      <c r="G80" s="725"/>
      <c r="H80" s="725"/>
      <c r="I80" s="725"/>
      <c r="J80" s="725"/>
      <c r="K80" s="725"/>
      <c r="L80" s="725"/>
    </row>
    <row r="81" customFormat="false" ht="18" hidden="false" customHeight="true" outlineLevel="0" collapsed="false">
      <c r="A81" s="726" t="s">
        <v>447</v>
      </c>
      <c r="B81" s="726"/>
      <c r="C81" s="726"/>
      <c r="D81" s="726"/>
      <c r="E81" s="726"/>
      <c r="F81" s="726"/>
      <c r="G81" s="726"/>
      <c r="H81" s="726"/>
      <c r="I81" s="726"/>
      <c r="J81" s="726"/>
      <c r="K81" s="726"/>
      <c r="L81" s="726"/>
    </row>
    <row r="82" customFormat="false" ht="18" hidden="false" customHeight="true" outlineLevel="0" collapsed="false">
      <c r="A82" s="727" t="s">
        <v>448</v>
      </c>
      <c r="B82" s="727"/>
      <c r="C82" s="727"/>
      <c r="D82" s="727"/>
      <c r="E82" s="727"/>
      <c r="F82" s="727"/>
      <c r="G82" s="728" t="s">
        <v>263</v>
      </c>
      <c r="H82" s="728"/>
      <c r="I82" s="728"/>
      <c r="J82" s="728"/>
      <c r="K82" s="728"/>
      <c r="L82" s="728"/>
    </row>
    <row r="83" customFormat="false" ht="18" hidden="false" customHeight="true" outlineLevel="0" collapsed="false">
      <c r="A83" s="683" t="s">
        <v>310</v>
      </c>
      <c r="B83" s="698" t="s">
        <v>449</v>
      </c>
      <c r="C83" s="698"/>
      <c r="D83" s="698"/>
      <c r="E83" s="698"/>
      <c r="F83" s="698"/>
      <c r="G83" s="729" t="n">
        <f aca="false">G65</f>
        <v>5005.44</v>
      </c>
      <c r="H83" s="729" t="n">
        <f aca="false">H65</f>
        <v>0</v>
      </c>
      <c r="I83" s="729" t="n">
        <f aca="false">I65</f>
        <v>0</v>
      </c>
      <c r="J83" s="729" t="n">
        <f aca="false">J65</f>
        <v>0</v>
      </c>
      <c r="K83" s="729" t="n">
        <f aca="false">K65</f>
        <v>5005.44</v>
      </c>
      <c r="L83" s="730" t="n">
        <f aca="false">L65</f>
        <v>6168.24</v>
      </c>
    </row>
    <row r="84" customFormat="false" ht="18" hidden="false" customHeight="true" outlineLevel="0" collapsed="false">
      <c r="A84" s="683" t="s">
        <v>299</v>
      </c>
      <c r="B84" s="698" t="s">
        <v>431</v>
      </c>
      <c r="C84" s="698"/>
      <c r="D84" s="698"/>
      <c r="E84" s="698"/>
      <c r="F84" s="698"/>
      <c r="G84" s="729" t="n">
        <f aca="false">G70</f>
        <v>619.52</v>
      </c>
      <c r="H84" s="729" t="n">
        <f aca="false">H70</f>
        <v>0</v>
      </c>
      <c r="I84" s="729" t="n">
        <f aca="false">I70</f>
        <v>0</v>
      </c>
      <c r="J84" s="729" t="n">
        <f aca="false">J70</f>
        <v>0</v>
      </c>
      <c r="K84" s="729" t="n">
        <f aca="false">K70</f>
        <v>791.4</v>
      </c>
      <c r="L84" s="730" t="n">
        <f aca="false">L70</f>
        <v>791.4</v>
      </c>
    </row>
    <row r="85" customFormat="false" ht="18" hidden="false" customHeight="true" outlineLevel="0" collapsed="false">
      <c r="A85" s="731" t="s">
        <v>450</v>
      </c>
      <c r="B85" s="731"/>
      <c r="C85" s="731"/>
      <c r="D85" s="731"/>
      <c r="E85" s="731"/>
      <c r="F85" s="731"/>
      <c r="G85" s="732" t="n">
        <f aca="false">SUM(G83:G84)</f>
        <v>5624.96</v>
      </c>
      <c r="H85" s="732" t="n">
        <f aca="false">SUM(H83:H84)</f>
        <v>0</v>
      </c>
      <c r="I85" s="732" t="n">
        <f aca="false">SUM(I83:I84)</f>
        <v>0</v>
      </c>
      <c r="J85" s="732" t="n">
        <f aca="false">SUM(J83:J84)</f>
        <v>0</v>
      </c>
      <c r="K85" s="732" t="n">
        <f aca="false">SUM(K83:K84)</f>
        <v>5796.84</v>
      </c>
      <c r="L85" s="733" t="n">
        <f aca="false">SUM(L83:L84)</f>
        <v>6959.64</v>
      </c>
    </row>
    <row r="86" customFormat="false" ht="18" hidden="false" customHeight="true" outlineLevel="0" collapsed="false">
      <c r="A86" s="734" t="s">
        <v>313</v>
      </c>
      <c r="B86" s="735" t="s">
        <v>451</v>
      </c>
      <c r="C86" s="735"/>
      <c r="D86" s="735"/>
      <c r="E86" s="735"/>
      <c r="F86" s="735"/>
      <c r="G86" s="736" t="n">
        <f aca="false">G79</f>
        <v>1346.42</v>
      </c>
      <c r="H86" s="736" t="n">
        <f aca="false">H79</f>
        <v>0</v>
      </c>
      <c r="I86" s="736" t="n">
        <f aca="false">I79</f>
        <v>0</v>
      </c>
      <c r="J86" s="736" t="n">
        <f aca="false">J79</f>
        <v>0</v>
      </c>
      <c r="K86" s="736" t="n">
        <f aca="false">K79</f>
        <v>1387.57</v>
      </c>
      <c r="L86" s="737" t="n">
        <f aca="false">L79</f>
        <v>1665.9</v>
      </c>
    </row>
    <row r="87" customFormat="false" ht="43.5" hidden="false" customHeight="true" outlineLevel="0" collapsed="false">
      <c r="A87" s="738" t="s">
        <v>452</v>
      </c>
      <c r="B87" s="738"/>
      <c r="C87" s="738"/>
      <c r="D87" s="738"/>
      <c r="E87" s="738"/>
      <c r="F87" s="738"/>
      <c r="G87" s="739" t="n">
        <f aca="false">SUM(G85:G86)</f>
        <v>6971.38</v>
      </c>
      <c r="H87" s="739" t="n">
        <f aca="false">SUM(H85:H86)</f>
        <v>0</v>
      </c>
      <c r="I87" s="739" t="n">
        <f aca="false">SUM(I85:I86)</f>
        <v>0</v>
      </c>
      <c r="J87" s="739" t="n">
        <f aca="false">SUM(J85:J86)</f>
        <v>0</v>
      </c>
      <c r="K87" s="739" t="n">
        <f aca="false">SUM(K85:K86)</f>
        <v>7184.41</v>
      </c>
      <c r="L87" s="740" t="n">
        <f aca="false">SUM(L85:L86)</f>
        <v>8625.54</v>
      </c>
    </row>
  </sheetData>
  <sheetProtection sheet="true" password="d3be" objects="true" scenarios="true"/>
  <mergeCells count="97">
    <mergeCell ref="A3:L3"/>
    <mergeCell ref="A4:L4"/>
    <mergeCell ref="A5:L5"/>
    <mergeCell ref="A6:F6"/>
    <mergeCell ref="G6:L6"/>
    <mergeCell ref="A7:H7"/>
    <mergeCell ref="I7:L7"/>
    <mergeCell ref="A8:L8"/>
    <mergeCell ref="A9:A10"/>
    <mergeCell ref="B9:B10"/>
    <mergeCell ref="C9:D10"/>
    <mergeCell ref="E9:E10"/>
    <mergeCell ref="F9:F10"/>
    <mergeCell ref="G9:L9"/>
    <mergeCell ref="A11:L11"/>
    <mergeCell ref="A12:A22"/>
    <mergeCell ref="B12:B22"/>
    <mergeCell ref="C12:D12"/>
    <mergeCell ref="C13:E13"/>
    <mergeCell ref="C14:F14"/>
    <mergeCell ref="C15:E15"/>
    <mergeCell ref="C16:D16"/>
    <mergeCell ref="C17:D17"/>
    <mergeCell ref="C19:E19"/>
    <mergeCell ref="C20:F20"/>
    <mergeCell ref="C21:E21"/>
    <mergeCell ref="A23:F23"/>
    <mergeCell ref="A24:L24"/>
    <mergeCell ref="A25:B25"/>
    <mergeCell ref="C25:D25"/>
    <mergeCell ref="F25:L25"/>
    <mergeCell ref="A26:C26"/>
    <mergeCell ref="A27:C27"/>
    <mergeCell ref="A28:C28"/>
    <mergeCell ref="A29:C29"/>
    <mergeCell ref="A30:C30"/>
    <mergeCell ref="A31:C31"/>
    <mergeCell ref="A32:B32"/>
    <mergeCell ref="A33:B33"/>
    <mergeCell ref="A34:D34"/>
    <mergeCell ref="A35:D35"/>
    <mergeCell ref="A36:D36"/>
    <mergeCell ref="A37:F37"/>
    <mergeCell ref="A38:F38"/>
    <mergeCell ref="A39:L39"/>
    <mergeCell ref="A40:D40"/>
    <mergeCell ref="E40:F40"/>
    <mergeCell ref="G40:L40"/>
    <mergeCell ref="A42:D42"/>
    <mergeCell ref="A43:D43"/>
    <mergeCell ref="A44:D44"/>
    <mergeCell ref="A45:F45"/>
    <mergeCell ref="A46:L46"/>
    <mergeCell ref="A47:D47"/>
    <mergeCell ref="E47:F47"/>
    <mergeCell ref="G47:L47"/>
    <mergeCell ref="A48:D48"/>
    <mergeCell ref="A49:D49"/>
    <mergeCell ref="A50:D50"/>
    <mergeCell ref="A51:D51"/>
    <mergeCell ref="A52:F52"/>
    <mergeCell ref="A53:F53"/>
    <mergeCell ref="A54:F54"/>
    <mergeCell ref="A56:L56"/>
    <mergeCell ref="A57:L57"/>
    <mergeCell ref="A59:F59"/>
    <mergeCell ref="B60:E60"/>
    <mergeCell ref="G60:L60"/>
    <mergeCell ref="B61:F61"/>
    <mergeCell ref="B62:E62"/>
    <mergeCell ref="B63:E63"/>
    <mergeCell ref="A64:E64"/>
    <mergeCell ref="A65:F65"/>
    <mergeCell ref="B66:F66"/>
    <mergeCell ref="G66:L66"/>
    <mergeCell ref="B67:F67"/>
    <mergeCell ref="B68:F68"/>
    <mergeCell ref="B69:F69"/>
    <mergeCell ref="A70:F70"/>
    <mergeCell ref="B71:E71"/>
    <mergeCell ref="G71:L71"/>
    <mergeCell ref="B72:E72"/>
    <mergeCell ref="B73:E73"/>
    <mergeCell ref="B74:E74"/>
    <mergeCell ref="B75:E75"/>
    <mergeCell ref="B76:E76"/>
    <mergeCell ref="B77:E77"/>
    <mergeCell ref="B78:E78"/>
    <mergeCell ref="A80:L80"/>
    <mergeCell ref="A81:L81"/>
    <mergeCell ref="A82:F82"/>
    <mergeCell ref="G82:L82"/>
    <mergeCell ref="B83:F83"/>
    <mergeCell ref="B84:F84"/>
    <mergeCell ref="A85:F85"/>
    <mergeCell ref="B86:F86"/>
    <mergeCell ref="A87:F87"/>
  </mergeCells>
  <printOptions headings="false" gridLines="false" gridLinesSet="true" horizontalCentered="true" verticalCentered="false"/>
  <pageMargins left="0.39375" right="0" top="0.7875" bottom="0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5" man="true" max="16383" min="0"/>
  </rowBreak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87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G6" activeCellId="0" sqref="G6"/>
    </sheetView>
  </sheetViews>
  <sheetFormatPr defaultColWidth="8.83203125" defaultRowHeight="12.75" zeroHeight="false" outlineLevelRow="0" outlineLevelCol="0"/>
  <cols>
    <col collapsed="false" customWidth="true" hidden="false" outlineLevel="0" max="1" min="1" style="281" width="10.16"/>
    <col collapsed="false" customWidth="true" hidden="false" outlineLevel="0" max="2" min="2" style="281" width="7.33"/>
    <col collapsed="false" customWidth="true" hidden="false" outlineLevel="0" max="3" min="3" style="281" width="14.66"/>
    <col collapsed="false" customWidth="true" hidden="false" outlineLevel="0" max="4" min="4" style="281" width="10.33"/>
    <col collapsed="false" customWidth="true" hidden="false" outlineLevel="0" max="5" min="5" style="281" width="10.16"/>
    <col collapsed="false" customWidth="true" hidden="false" outlineLevel="0" max="6" min="6" style="281" width="11.16"/>
    <col collapsed="false" customWidth="true" hidden="false" outlineLevel="0" max="7" min="7" style="547" width="13.66"/>
    <col collapsed="false" customWidth="true" hidden="false" outlineLevel="0" max="10" min="8" style="281" width="13.66"/>
    <col collapsed="false" customWidth="true" hidden="false" outlineLevel="0" max="12" min="11" style="281" width="14.83"/>
    <col collapsed="false" customWidth="true" hidden="false" outlineLevel="0" max="1025" min="13" style="281" width="9.16"/>
  </cols>
  <sheetData>
    <row r="1" customFormat="false" ht="12.75" hidden="false" customHeight="false" outlineLevel="0" collapsed="false">
      <c r="A1" s="548"/>
      <c r="B1" s="221" t="s">
        <v>0</v>
      </c>
      <c r="C1" s="221"/>
      <c r="D1" s="221"/>
      <c r="E1" s="221"/>
      <c r="F1" s="549"/>
      <c r="G1" s="550"/>
      <c r="H1" s="551"/>
      <c r="I1" s="551"/>
      <c r="J1" s="551"/>
      <c r="K1" s="551"/>
      <c r="L1" s="552"/>
    </row>
    <row r="2" customFormat="false" ht="12.75" hidden="false" customHeight="true" outlineLevel="0" collapsed="false">
      <c r="A2" s="262"/>
      <c r="B2" s="93" t="s">
        <v>42</v>
      </c>
      <c r="C2" s="93"/>
      <c r="D2" s="93"/>
      <c r="E2" s="93"/>
      <c r="F2" s="553"/>
      <c r="G2" s="554"/>
      <c r="L2" s="555"/>
    </row>
    <row r="3" customFormat="false" ht="48.75" hidden="false" customHeight="true" outlineLevel="0" collapsed="false">
      <c r="A3" s="556" t="s">
        <v>453</v>
      </c>
      <c r="B3" s="556"/>
      <c r="C3" s="556"/>
      <c r="D3" s="556"/>
      <c r="E3" s="556"/>
      <c r="F3" s="556"/>
      <c r="G3" s="556"/>
      <c r="H3" s="556"/>
      <c r="I3" s="556"/>
      <c r="J3" s="556"/>
      <c r="K3" s="556"/>
      <c r="L3" s="556"/>
    </row>
    <row r="4" customFormat="false" ht="20.25" hidden="false" customHeight="true" outlineLevel="0" collapsed="false">
      <c r="A4" s="557" t="str">
        <f aca="false">BH!$A$4</f>
        <v>ANEXO X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</row>
    <row r="5" customFormat="false" ht="18.75" hidden="false" customHeight="true" outlineLevel="0" collapsed="false">
      <c r="A5" s="558" t="s">
        <v>389</v>
      </c>
      <c r="B5" s="558"/>
      <c r="C5" s="558"/>
      <c r="D5" s="558"/>
      <c r="E5" s="558"/>
      <c r="F5" s="558"/>
      <c r="G5" s="558"/>
      <c r="H5" s="558"/>
      <c r="I5" s="558"/>
      <c r="J5" s="558"/>
      <c r="K5" s="558"/>
      <c r="L5" s="558"/>
    </row>
    <row r="6" customFormat="false" ht="12.75" hidden="false" customHeight="false" outlineLevel="0" collapsed="false">
      <c r="A6" s="559" t="s">
        <v>390</v>
      </c>
      <c r="B6" s="559"/>
      <c r="C6" s="559"/>
      <c r="D6" s="559"/>
      <c r="E6" s="559"/>
      <c r="F6" s="559"/>
      <c r="G6" s="560" t="str">
        <f aca="false">Dados!A7</f>
        <v>CCT 2026 – MG000731/2026 (BH e outras) e MG000730/2026 (Juiz de Fora) – Data base da categoria 01 de janeiro</v>
      </c>
      <c r="H6" s="560"/>
      <c r="I6" s="560"/>
      <c r="J6" s="560"/>
      <c r="K6" s="560"/>
      <c r="L6" s="560"/>
    </row>
    <row r="7" customFormat="false" ht="23.25" hidden="false" customHeight="true" outlineLevel="0" collapsed="false">
      <c r="A7" s="268" t="s">
        <v>470</v>
      </c>
      <c r="B7" s="268"/>
      <c r="C7" s="268"/>
      <c r="D7" s="268"/>
      <c r="E7" s="268"/>
      <c r="F7" s="268"/>
      <c r="G7" s="268"/>
      <c r="H7" s="268"/>
      <c r="I7" s="561" t="s">
        <v>102</v>
      </c>
      <c r="J7" s="561"/>
      <c r="K7" s="561"/>
      <c r="L7" s="561"/>
    </row>
    <row r="8" customFormat="false" ht="16.5" hidden="false" customHeight="true" outlineLevel="0" collapsed="false">
      <c r="A8" s="562" t="s">
        <v>392</v>
      </c>
      <c r="B8" s="562"/>
      <c r="C8" s="562"/>
      <c r="D8" s="562"/>
      <c r="E8" s="562"/>
      <c r="F8" s="562"/>
      <c r="G8" s="562"/>
      <c r="H8" s="562"/>
      <c r="I8" s="562"/>
      <c r="J8" s="562"/>
      <c r="K8" s="562"/>
      <c r="L8" s="562"/>
    </row>
    <row r="9" customFormat="false" ht="12.75" hidden="false" customHeight="true" outlineLevel="0" collapsed="false">
      <c r="A9" s="563" t="s">
        <v>205</v>
      </c>
      <c r="B9" s="564" t="s">
        <v>393</v>
      </c>
      <c r="C9" s="565" t="s">
        <v>394</v>
      </c>
      <c r="D9" s="565"/>
      <c r="E9" s="566" t="s">
        <v>395</v>
      </c>
      <c r="F9" s="567" t="s">
        <v>396</v>
      </c>
      <c r="G9" s="568"/>
      <c r="H9" s="568"/>
      <c r="I9" s="568"/>
      <c r="J9" s="568"/>
      <c r="K9" s="568"/>
      <c r="L9" s="568"/>
    </row>
    <row r="10" customFormat="false" ht="68.25" hidden="false" customHeight="true" outlineLevel="0" collapsed="false">
      <c r="A10" s="563"/>
      <c r="B10" s="564"/>
      <c r="C10" s="565"/>
      <c r="D10" s="565"/>
      <c r="E10" s="566"/>
      <c r="F10" s="566"/>
      <c r="G10" s="569" t="s">
        <v>137</v>
      </c>
      <c r="H10" s="569" t="s">
        <v>138</v>
      </c>
      <c r="I10" s="569" t="s">
        <v>139</v>
      </c>
      <c r="J10" s="569" t="s">
        <v>455</v>
      </c>
      <c r="K10" s="569" t="s">
        <v>141</v>
      </c>
      <c r="L10" s="570" t="s">
        <v>142</v>
      </c>
    </row>
    <row r="11" customFormat="false" ht="18" hidden="false" customHeight="true" outlineLevel="0" collapsed="false">
      <c r="A11" s="741" t="s">
        <v>400</v>
      </c>
      <c r="B11" s="741"/>
      <c r="C11" s="741"/>
      <c r="D11" s="741"/>
      <c r="E11" s="741"/>
      <c r="F11" s="741"/>
      <c r="G11" s="741"/>
      <c r="H11" s="741"/>
      <c r="I11" s="741"/>
      <c r="J11" s="741"/>
      <c r="K11" s="741"/>
      <c r="L11" s="741"/>
    </row>
    <row r="12" customFormat="false" ht="18" hidden="false" customHeight="true" outlineLevel="0" collapsed="false">
      <c r="A12" s="574" t="n">
        <v>1</v>
      </c>
      <c r="B12" s="575" t="n">
        <v>1</v>
      </c>
      <c r="C12" s="576" t="s">
        <v>401</v>
      </c>
      <c r="D12" s="576"/>
      <c r="E12" s="577" t="n">
        <v>220</v>
      </c>
      <c r="F12" s="578" t="n">
        <f aca="false">Dados!F8</f>
        <v>2524.9</v>
      </c>
      <c r="G12" s="579" t="n">
        <f aca="false">F12</f>
        <v>2524.9</v>
      </c>
      <c r="H12" s="579" t="n">
        <v>0</v>
      </c>
      <c r="I12" s="580" t="n">
        <v>0</v>
      </c>
      <c r="J12" s="580" t="n">
        <f aca="false">F12</f>
        <v>2524.9</v>
      </c>
      <c r="K12" s="580" t="n">
        <v>0</v>
      </c>
      <c r="L12" s="581" t="n">
        <f aca="false">F12</f>
        <v>2524.9</v>
      </c>
    </row>
    <row r="13" customFormat="false" ht="18" hidden="false" customHeight="true" outlineLevel="0" collapsed="false">
      <c r="A13" s="574"/>
      <c r="B13" s="575"/>
      <c r="C13" s="582" t="s">
        <v>293</v>
      </c>
      <c r="D13" s="582"/>
      <c r="E13" s="582"/>
      <c r="F13" s="583" t="n">
        <v>0.3</v>
      </c>
      <c r="G13" s="584" t="n">
        <f aca="false">ROUND(($F$13*G12),2)</f>
        <v>757.47</v>
      </c>
      <c r="H13" s="584" t="n">
        <f aca="false">ROUND(($F$13*H12),2)</f>
        <v>0</v>
      </c>
      <c r="I13" s="584" t="n">
        <f aca="false">ROUND(($F$13*I12),2)</f>
        <v>0</v>
      </c>
      <c r="J13" s="584" t="n">
        <f aca="false">ROUND(($F$13*J12),2)</f>
        <v>757.47</v>
      </c>
      <c r="K13" s="584" t="n">
        <f aca="false">ROUND(($F$13*K12),2)</f>
        <v>0</v>
      </c>
      <c r="L13" s="585" t="n">
        <f aca="false">ROUND(($F$13*L12),2)</f>
        <v>757.47</v>
      </c>
    </row>
    <row r="14" customFormat="false" ht="18" hidden="false" customHeight="true" outlineLevel="0" collapsed="false">
      <c r="A14" s="574"/>
      <c r="B14" s="575"/>
      <c r="C14" s="586" t="s">
        <v>402</v>
      </c>
      <c r="D14" s="586"/>
      <c r="E14" s="586"/>
      <c r="F14" s="586"/>
      <c r="G14" s="787" t="n">
        <f aca="false">SUM(G12:G13)</f>
        <v>3282.37</v>
      </c>
      <c r="H14" s="276" t="n">
        <f aca="false">SUM(H12:H13)</f>
        <v>0</v>
      </c>
      <c r="I14" s="276" t="n">
        <f aca="false">SUM(I12:I13)</f>
        <v>0</v>
      </c>
      <c r="J14" s="276" t="n">
        <f aca="false">SUM(J12:J13)</f>
        <v>3282.37</v>
      </c>
      <c r="K14" s="276" t="n">
        <f aca="false">SUM(K12:K13)</f>
        <v>0</v>
      </c>
      <c r="L14" s="587" t="n">
        <f aca="false">SUM(L12:L13)</f>
        <v>3282.37</v>
      </c>
    </row>
    <row r="15" customFormat="false" ht="18" hidden="false" customHeight="true" outlineLevel="0" collapsed="false">
      <c r="A15" s="574"/>
      <c r="B15" s="575"/>
      <c r="C15" s="588" t="s">
        <v>122</v>
      </c>
      <c r="D15" s="588"/>
      <c r="E15" s="588"/>
      <c r="F15" s="589" t="n">
        <v>0</v>
      </c>
      <c r="G15" s="462" t="n">
        <f aca="false">IF(Dados!$P$13="SIM",Dados!$Q$13,0)</f>
        <v>0</v>
      </c>
      <c r="H15" s="276" t="n">
        <v>0</v>
      </c>
      <c r="I15" s="276" t="n">
        <v>0</v>
      </c>
      <c r="J15" s="276"/>
      <c r="K15" s="276" t="n">
        <v>0</v>
      </c>
      <c r="L15" s="587" t="n">
        <v>0</v>
      </c>
    </row>
    <row r="16" customFormat="false" ht="27" hidden="false" customHeight="true" outlineLevel="0" collapsed="false">
      <c r="A16" s="574"/>
      <c r="B16" s="575"/>
      <c r="C16" s="588" t="s">
        <v>456</v>
      </c>
      <c r="D16" s="588"/>
      <c r="E16" s="590"/>
      <c r="F16" s="591" t="n">
        <v>0</v>
      </c>
      <c r="G16" s="276" t="n">
        <v>0</v>
      </c>
      <c r="H16" s="276" t="n">
        <v>0</v>
      </c>
      <c r="I16" s="578" t="n">
        <v>0</v>
      </c>
      <c r="J16" s="578" t="n">
        <v>0</v>
      </c>
      <c r="K16" s="578" t="n">
        <v>0</v>
      </c>
      <c r="L16" s="592" t="n">
        <v>0</v>
      </c>
    </row>
    <row r="17" customFormat="false" ht="27" hidden="false" customHeight="true" outlineLevel="0" collapsed="false">
      <c r="A17" s="574"/>
      <c r="B17" s="575"/>
      <c r="C17" s="588" t="s">
        <v>457</v>
      </c>
      <c r="D17" s="588"/>
      <c r="E17" s="590"/>
      <c r="F17" s="591" t="n">
        <v>0</v>
      </c>
      <c r="G17" s="593" t="n">
        <v>0</v>
      </c>
      <c r="H17" s="593" t="n">
        <f aca="false">ROUND((H12*F17),2)</f>
        <v>0</v>
      </c>
      <c r="I17" s="594" t="n">
        <v>0</v>
      </c>
      <c r="J17" s="594" t="n">
        <v>0</v>
      </c>
      <c r="K17" s="594" t="n">
        <v>0</v>
      </c>
      <c r="L17" s="595" t="n">
        <v>0</v>
      </c>
    </row>
    <row r="18" customFormat="false" ht="18" hidden="false" customHeight="true" outlineLevel="0" collapsed="false">
      <c r="A18" s="574"/>
      <c r="B18" s="575"/>
      <c r="C18" s="596" t="s">
        <v>117</v>
      </c>
      <c r="D18" s="597"/>
      <c r="E18" s="598" t="n">
        <f aca="false">Dados!O10</f>
        <v>15.21</v>
      </c>
      <c r="F18" s="599" t="n">
        <f aca="false">Dados!K12</f>
        <v>0.4</v>
      </c>
      <c r="G18" s="593" t="n">
        <v>0</v>
      </c>
      <c r="H18" s="593" t="n">
        <v>0</v>
      </c>
      <c r="I18" s="593" t="n">
        <v>0</v>
      </c>
      <c r="J18" s="593"/>
      <c r="K18" s="593" t="n">
        <v>0</v>
      </c>
      <c r="L18" s="788" t="n">
        <f aca="false">((($F$18*L14/220)*7)*$E$18)</f>
        <v>635.407152545455</v>
      </c>
    </row>
    <row r="19" customFormat="false" ht="18" hidden="false" customHeight="true" outlineLevel="0" collapsed="false">
      <c r="A19" s="574"/>
      <c r="B19" s="575"/>
      <c r="C19" s="600" t="s">
        <v>336</v>
      </c>
      <c r="D19" s="600"/>
      <c r="E19" s="600"/>
      <c r="F19" s="601" t="n">
        <v>0.2</v>
      </c>
      <c r="G19" s="593" t="n">
        <f aca="false">G18*$F$19</f>
        <v>0</v>
      </c>
      <c r="H19" s="593" t="n">
        <f aca="false">H18*$F$19</f>
        <v>0</v>
      </c>
      <c r="I19" s="593" t="n">
        <f aca="false">I18*$F$19</f>
        <v>0</v>
      </c>
      <c r="J19" s="593" t="n">
        <f aca="false">J18*$F$19</f>
        <v>0</v>
      </c>
      <c r="K19" s="593" t="n">
        <f aca="false">K18*$F$19</f>
        <v>0</v>
      </c>
      <c r="L19" s="788" t="n">
        <f aca="false">L18*$F$19</f>
        <v>127.081430509091</v>
      </c>
    </row>
    <row r="20" customFormat="false" ht="18" hidden="false" customHeight="true" outlineLevel="0" collapsed="false">
      <c r="A20" s="574"/>
      <c r="B20" s="575"/>
      <c r="C20" s="602" t="s">
        <v>405</v>
      </c>
      <c r="D20" s="602"/>
      <c r="E20" s="602"/>
      <c r="F20" s="602"/>
      <c r="G20" s="603" t="n">
        <f aca="false">SUM(G14:G19)</f>
        <v>3282.37</v>
      </c>
      <c r="H20" s="603" t="n">
        <f aca="false">SUM(H14:H19)</f>
        <v>0</v>
      </c>
      <c r="I20" s="603" t="n">
        <f aca="false">SUM(I14:I19)</f>
        <v>0</v>
      </c>
      <c r="J20" s="603" t="n">
        <f aca="false">SUM(J14:J19)</f>
        <v>3282.37</v>
      </c>
      <c r="K20" s="603" t="n">
        <f aca="false">SUM(K14:K19)</f>
        <v>0</v>
      </c>
      <c r="L20" s="604" t="n">
        <f aca="false">SUM(L14:L19)</f>
        <v>4044.85858305455</v>
      </c>
    </row>
    <row r="21" customFormat="false" ht="18" hidden="false" customHeight="true" outlineLevel="0" collapsed="false">
      <c r="A21" s="574"/>
      <c r="B21" s="575"/>
      <c r="C21" s="605" t="s">
        <v>406</v>
      </c>
      <c r="D21" s="605"/>
      <c r="E21" s="605"/>
      <c r="F21" s="606" t="n">
        <f aca="false">Encargos!C58</f>
        <v>0.764</v>
      </c>
      <c r="G21" s="579" t="n">
        <f aca="false">ROUND(($F$21*G20),2)</f>
        <v>2507.73</v>
      </c>
      <c r="H21" s="579" t="n">
        <f aca="false">ROUND(($F$21*H20),2)</f>
        <v>0</v>
      </c>
      <c r="I21" s="579" t="n">
        <f aca="false">ROUND(($F$21*I20),2)</f>
        <v>0</v>
      </c>
      <c r="J21" s="579" t="n">
        <f aca="false">ROUND(($F$21*J20),2)</f>
        <v>2507.73</v>
      </c>
      <c r="K21" s="579" t="n">
        <f aca="false">ROUND(($F$21*K20),2)</f>
        <v>0</v>
      </c>
      <c r="L21" s="581" t="n">
        <f aca="false">ROUND(($F$21*L20),2)</f>
        <v>3090.27</v>
      </c>
    </row>
    <row r="22" customFormat="false" ht="43.5" hidden="false" customHeight="true" outlineLevel="0" collapsed="false">
      <c r="A22" s="574"/>
      <c r="B22" s="575"/>
      <c r="C22" s="607" t="s">
        <v>341</v>
      </c>
      <c r="D22" s="607" t="n">
        <f aca="false">Dados!O11</f>
        <v>4.97</v>
      </c>
      <c r="E22" s="608" t="n">
        <f aca="false">Dados!E15</f>
        <v>22</v>
      </c>
      <c r="F22" s="593" t="n">
        <f aca="false">Dados!O10</f>
        <v>15.21</v>
      </c>
      <c r="G22" s="584" t="n">
        <v>0</v>
      </c>
      <c r="H22" s="584" t="n">
        <v>0</v>
      </c>
      <c r="I22" s="609" t="n">
        <v>0</v>
      </c>
      <c r="J22" s="585" t="n">
        <f aca="false">ROUND((((J14/220)+((J14/220)*0.6))*$D$22),2)</f>
        <v>118.64</v>
      </c>
      <c r="K22" s="584" t="n">
        <f aca="false">ROUND((((K14/220)+((K14/220)*0.6))*$F$22),2)</f>
        <v>0</v>
      </c>
      <c r="L22" s="585" t="n">
        <f aca="false">ROUND((((L14/220)+((L14/220)*0.6))*$F$22),2)</f>
        <v>363.09</v>
      </c>
    </row>
    <row r="23" customFormat="false" ht="18" hidden="false" customHeight="true" outlineLevel="0" collapsed="false">
      <c r="A23" s="610" t="s">
        <v>407</v>
      </c>
      <c r="B23" s="610"/>
      <c r="C23" s="610"/>
      <c r="D23" s="610"/>
      <c r="E23" s="610"/>
      <c r="F23" s="610"/>
      <c r="G23" s="611" t="n">
        <f aca="false">SUM(G20:G22)</f>
        <v>5790.1</v>
      </c>
      <c r="H23" s="611" t="n">
        <f aca="false">SUM(H20:H22)</f>
        <v>0</v>
      </c>
      <c r="I23" s="611" t="n">
        <f aca="false">SUM(I20:I22)</f>
        <v>0</v>
      </c>
      <c r="J23" s="611" t="n">
        <f aca="false">SUM(J20:J22)</f>
        <v>5908.74</v>
      </c>
      <c r="K23" s="611" t="n">
        <f aca="false">SUM(K20:K22)</f>
        <v>0</v>
      </c>
      <c r="L23" s="612" t="n">
        <f aca="false">SUM(L20:L22)</f>
        <v>7498.21858305455</v>
      </c>
    </row>
    <row r="24" customFormat="false" ht="18" hidden="false" customHeight="true" outlineLevel="0" collapsed="false">
      <c r="A24" s="613" t="s">
        <v>408</v>
      </c>
      <c r="B24" s="613"/>
      <c r="C24" s="613"/>
      <c r="D24" s="613"/>
      <c r="E24" s="613"/>
      <c r="F24" s="613"/>
      <c r="G24" s="613"/>
      <c r="H24" s="613"/>
      <c r="I24" s="613"/>
      <c r="J24" s="613"/>
      <c r="K24" s="613"/>
      <c r="L24" s="613"/>
    </row>
    <row r="25" customFormat="false" ht="18" hidden="false" customHeight="true" outlineLevel="0" collapsed="false">
      <c r="A25" s="614" t="s">
        <v>205</v>
      </c>
      <c r="B25" s="614"/>
      <c r="C25" s="496" t="s">
        <v>409</v>
      </c>
      <c r="D25" s="496"/>
      <c r="E25" s="615" t="s">
        <v>206</v>
      </c>
      <c r="F25" s="616" t="s">
        <v>410</v>
      </c>
      <c r="G25" s="616"/>
      <c r="H25" s="616"/>
      <c r="I25" s="616"/>
      <c r="J25" s="616"/>
      <c r="K25" s="616"/>
      <c r="L25" s="616"/>
    </row>
    <row r="26" customFormat="false" ht="18" hidden="false" customHeight="true" outlineLevel="0" collapsed="false">
      <c r="A26" s="617" t="s">
        <v>107</v>
      </c>
      <c r="B26" s="617"/>
      <c r="C26" s="617"/>
      <c r="D26" s="577"/>
      <c r="E26" s="618"/>
      <c r="F26" s="619"/>
      <c r="G26" s="579" t="n">
        <f aca="false">Dados!$F$9</f>
        <v>82.45</v>
      </c>
      <c r="H26" s="579" t="n">
        <v>0</v>
      </c>
      <c r="I26" s="579" t="n">
        <v>0</v>
      </c>
      <c r="J26" s="579" t="n">
        <f aca="false">Dados!F9</f>
        <v>82.45</v>
      </c>
      <c r="K26" s="579" t="n">
        <v>0</v>
      </c>
      <c r="L26" s="581" t="n">
        <f aca="false">Dados!$F$9</f>
        <v>82.45</v>
      </c>
    </row>
    <row r="27" customFormat="false" ht="18" hidden="false" customHeight="true" outlineLevel="0" collapsed="false">
      <c r="A27" s="274" t="s">
        <v>110</v>
      </c>
      <c r="B27" s="274"/>
      <c r="C27" s="274"/>
      <c r="D27" s="760"/>
      <c r="E27" s="761"/>
      <c r="F27" s="646"/>
      <c r="G27" s="593" t="n">
        <f aca="false">Dados!$F$10</f>
        <v>20.7</v>
      </c>
      <c r="H27" s="593" t="n">
        <v>0</v>
      </c>
      <c r="I27" s="593" t="n">
        <v>0</v>
      </c>
      <c r="J27" s="579" t="n">
        <f aca="false">Dados!F10</f>
        <v>20.7</v>
      </c>
      <c r="K27" s="593" t="n">
        <v>0</v>
      </c>
      <c r="L27" s="595" t="n">
        <f aca="false">Dados!$F$10</f>
        <v>20.7</v>
      </c>
    </row>
    <row r="28" customFormat="false" ht="24.75" hidden="false" customHeight="true" outlineLevel="0" collapsed="false">
      <c r="A28" s="620" t="s">
        <v>411</v>
      </c>
      <c r="B28" s="620"/>
      <c r="C28" s="620"/>
      <c r="D28" s="607"/>
      <c r="E28" s="593"/>
      <c r="F28" s="623"/>
      <c r="G28" s="593" t="n">
        <f aca="false">Dados!$F$11</f>
        <v>4</v>
      </c>
      <c r="H28" s="593" t="n">
        <v>0</v>
      </c>
      <c r="I28" s="593" t="n">
        <v>0</v>
      </c>
      <c r="J28" s="579" t="n">
        <f aca="false">Dados!F11</f>
        <v>4</v>
      </c>
      <c r="K28" s="593" t="n">
        <v>0</v>
      </c>
      <c r="L28" s="595" t="n">
        <f aca="false">Dados!$F$11</f>
        <v>4</v>
      </c>
    </row>
    <row r="29" customFormat="false" ht="18" hidden="false" customHeight="true" outlineLevel="0" collapsed="false">
      <c r="A29" s="620" t="s">
        <v>116</v>
      </c>
      <c r="B29" s="620"/>
      <c r="C29" s="620"/>
      <c r="D29" s="275"/>
      <c r="E29" s="532"/>
      <c r="F29" s="623"/>
      <c r="G29" s="593" t="n">
        <f aca="false">Dados!$F$12</f>
        <v>156.95</v>
      </c>
      <c r="H29" s="593" t="n">
        <v>0</v>
      </c>
      <c r="I29" s="593" t="n">
        <v>0</v>
      </c>
      <c r="J29" s="579" t="n">
        <f aca="false">Dados!F12</f>
        <v>156.95</v>
      </c>
      <c r="K29" s="593" t="n">
        <v>0</v>
      </c>
      <c r="L29" s="595" t="n">
        <f aca="false">Dados!$F$12</f>
        <v>156.95</v>
      </c>
    </row>
    <row r="30" customFormat="false" ht="18" hidden="false" customHeight="true" outlineLevel="0" collapsed="false">
      <c r="A30" s="620" t="s">
        <v>412</v>
      </c>
      <c r="B30" s="620"/>
      <c r="C30" s="620"/>
      <c r="D30" s="275"/>
      <c r="E30" s="532"/>
      <c r="F30" s="623"/>
      <c r="G30" s="593" t="n">
        <f aca="false">Dados!$F$13</f>
        <v>21.17</v>
      </c>
      <c r="H30" s="593" t="n">
        <v>0</v>
      </c>
      <c r="I30" s="593" t="n">
        <v>0</v>
      </c>
      <c r="J30" s="579" t="n">
        <f aca="false">Dados!F13</f>
        <v>21.17</v>
      </c>
      <c r="K30" s="593" t="n">
        <v>0</v>
      </c>
      <c r="L30" s="595" t="n">
        <f aca="false">Dados!$F$13</f>
        <v>21.17</v>
      </c>
    </row>
    <row r="31" customFormat="false" ht="18" hidden="false" customHeight="true" outlineLevel="0" collapsed="false">
      <c r="A31" s="274" t="s">
        <v>125</v>
      </c>
      <c r="B31" s="274"/>
      <c r="C31" s="274"/>
      <c r="D31" s="275"/>
      <c r="E31" s="593"/>
      <c r="F31" s="623"/>
      <c r="G31" s="593" t="n">
        <f aca="false">Dados!$F$14</f>
        <v>210.57</v>
      </c>
      <c r="H31" s="593" t="n">
        <v>0</v>
      </c>
      <c r="I31" s="593" t="n">
        <v>0</v>
      </c>
      <c r="J31" s="579" t="n">
        <f aca="false">Dados!F14</f>
        <v>210.57</v>
      </c>
      <c r="K31" s="593" t="n">
        <v>0</v>
      </c>
      <c r="L31" s="595" t="n">
        <f aca="false">Dados!$F$14</f>
        <v>210.57</v>
      </c>
    </row>
    <row r="32" customFormat="false" ht="18" hidden="false" customHeight="true" outlineLevel="0" collapsed="false">
      <c r="A32" s="624" t="s">
        <v>126</v>
      </c>
      <c r="B32" s="624"/>
      <c r="C32" s="625" t="n">
        <f aca="false">Dados!E15</f>
        <v>22</v>
      </c>
      <c r="D32" s="626" t="n">
        <f aca="false">Dados!D15</f>
        <v>15.21</v>
      </c>
      <c r="E32" s="627" t="n">
        <f aca="false">Dados!F15</f>
        <v>0</v>
      </c>
      <c r="F32" s="623" t="n">
        <f aca="false">Dados!G15</f>
        <v>28.16</v>
      </c>
      <c r="G32" s="593" t="n">
        <f aca="false">ROUND((($F$32*$C$32)-(($F$32*$C$32)*$E$32)),2)</f>
        <v>619.52</v>
      </c>
      <c r="H32" s="593" t="n">
        <v>0</v>
      </c>
      <c r="I32" s="593" t="n">
        <v>0</v>
      </c>
      <c r="J32" s="595" t="n">
        <f aca="false">ROUND((($F$32*$D$32)-(($F$32*$D$32)*$E$32)),2)</f>
        <v>428.31</v>
      </c>
      <c r="K32" s="593" t="n">
        <v>0</v>
      </c>
      <c r="L32" s="595" t="n">
        <f aca="false">ROUND((($F$32*$D$32)-(($F$32*$D$32)*$E$32)),2)</f>
        <v>428.31</v>
      </c>
    </row>
    <row r="33" customFormat="false" ht="18" hidden="false" customHeight="true" outlineLevel="0" collapsed="false">
      <c r="A33" s="629" t="s">
        <v>128</v>
      </c>
      <c r="B33" s="629"/>
      <c r="C33" s="630" t="n">
        <f aca="false">Dados!E16</f>
        <v>22</v>
      </c>
      <c r="D33" s="631" t="n">
        <f aca="false">Dados!D16</f>
        <v>15.21</v>
      </c>
      <c r="E33" s="632" t="n">
        <f aca="false">Dados!F16</f>
        <v>0.06</v>
      </c>
      <c r="F33" s="633" t="n">
        <f aca="false">Dados!E38</f>
        <v>5</v>
      </c>
      <c r="G33" s="634" t="n">
        <f aca="false">ROUND((IF(((($F$33*2)*$C$33)-($E$33*G12))&gt;0,((($F$33*2)*$C$33)-($E$33*G12)),0)),2)</f>
        <v>68.51</v>
      </c>
      <c r="H33" s="276" t="n">
        <v>0</v>
      </c>
      <c r="I33" s="276" t="n">
        <v>0</v>
      </c>
      <c r="J33" s="587" t="n">
        <f aca="false">ROUND((IF(((($F$33*2)*$D$33)-($E$33*J12))&gt;0,((($F$33*2)*$D$33)-($E$33*J12)),0)),2)</f>
        <v>0.61</v>
      </c>
      <c r="K33" s="276" t="n">
        <v>0</v>
      </c>
      <c r="L33" s="587" t="n">
        <f aca="false">ROUND((IF(((($F$33*2)*$D$33)-($E$33*L12))&gt;0,((($F$33*2)*$D$33)-($E$33*L12)),0)),2)</f>
        <v>0.61</v>
      </c>
    </row>
    <row r="34" customFormat="false" ht="18" hidden="false" customHeight="true" outlineLevel="0" collapsed="false">
      <c r="A34" s="629" t="str">
        <f aca="false">Dados!H17</f>
        <v>Outros (inserir somente com a justificativa legal)</v>
      </c>
      <c r="B34" s="629"/>
      <c r="C34" s="629"/>
      <c r="D34" s="629"/>
      <c r="E34" s="764"/>
      <c r="F34" s="765"/>
      <c r="G34" s="634" t="n">
        <f aca="false">Dados!M17</f>
        <v>0</v>
      </c>
      <c r="H34" s="276" t="n">
        <f aca="false">Dados!M17</f>
        <v>0</v>
      </c>
      <c r="I34" s="276" t="n">
        <f aca="false">Dados!M17</f>
        <v>0</v>
      </c>
      <c r="J34" s="276" t="n">
        <f aca="false">Dados!M17</f>
        <v>0</v>
      </c>
      <c r="K34" s="276" t="n">
        <f aca="false">Dados!M17</f>
        <v>0</v>
      </c>
      <c r="L34" s="587" t="n">
        <f aca="false">Dados!M17</f>
        <v>0</v>
      </c>
    </row>
    <row r="35" customFormat="false" ht="18" hidden="false" customHeight="true" outlineLevel="0" collapsed="false">
      <c r="A35" s="629" t="str">
        <f aca="false">Dados!H18</f>
        <v>Outros (inserir somente com a justificativa legal)</v>
      </c>
      <c r="B35" s="629"/>
      <c r="C35" s="629"/>
      <c r="D35" s="629"/>
      <c r="E35" s="764"/>
      <c r="F35" s="765"/>
      <c r="G35" s="634" t="n">
        <f aca="false">Dados!M18</f>
        <v>0</v>
      </c>
      <c r="H35" s="276" t="n">
        <f aca="false">Dados!M18</f>
        <v>0</v>
      </c>
      <c r="I35" s="276" t="n">
        <f aca="false">Dados!M18</f>
        <v>0</v>
      </c>
      <c r="J35" s="276" t="n">
        <f aca="false">Dados!M18</f>
        <v>0</v>
      </c>
      <c r="K35" s="276" t="n">
        <f aca="false">Dados!M18</f>
        <v>0</v>
      </c>
      <c r="L35" s="587" t="n">
        <f aca="false">Dados!M18</f>
        <v>0</v>
      </c>
    </row>
    <row r="36" customFormat="false" ht="18" hidden="false" customHeight="true" outlineLevel="0" collapsed="false">
      <c r="A36" s="629" t="str">
        <f aca="false">Dados!H19</f>
        <v>Outros (inserir somente com a justificativa legal)</v>
      </c>
      <c r="B36" s="629"/>
      <c r="C36" s="629"/>
      <c r="D36" s="629"/>
      <c r="E36" s="764"/>
      <c r="F36" s="765"/>
      <c r="G36" s="634" t="n">
        <f aca="false">Dados!M19</f>
        <v>0</v>
      </c>
      <c r="H36" s="276" t="n">
        <f aca="false">Dados!M19</f>
        <v>0</v>
      </c>
      <c r="I36" s="276" t="n">
        <f aca="false">Dados!M19</f>
        <v>0</v>
      </c>
      <c r="J36" s="276" t="n">
        <f aca="false">Dados!M19</f>
        <v>0</v>
      </c>
      <c r="K36" s="276" t="n">
        <f aca="false">Dados!M19</f>
        <v>0</v>
      </c>
      <c r="L36" s="587" t="n">
        <f aca="false">Dados!M19</f>
        <v>0</v>
      </c>
    </row>
    <row r="37" customFormat="false" ht="18" hidden="false" customHeight="true" outlineLevel="0" collapsed="false">
      <c r="A37" s="635" t="s">
        <v>413</v>
      </c>
      <c r="B37" s="635"/>
      <c r="C37" s="635"/>
      <c r="D37" s="635"/>
      <c r="E37" s="635"/>
      <c r="F37" s="635"/>
      <c r="G37" s="603" t="n">
        <f aca="false">SUM(G26:G36)</f>
        <v>1183.87</v>
      </c>
      <c r="H37" s="603" t="n">
        <f aca="false">SUM(H26:H36)</f>
        <v>0</v>
      </c>
      <c r="I37" s="603" t="n">
        <f aca="false">SUM(I26:I36)</f>
        <v>0</v>
      </c>
      <c r="J37" s="603" t="n">
        <f aca="false">SUM(J26:J36)</f>
        <v>924.76</v>
      </c>
      <c r="K37" s="603" t="n">
        <f aca="false">SUM(K26:K36)</f>
        <v>0</v>
      </c>
      <c r="L37" s="604" t="n">
        <f aca="false">SUM(L26:L36)</f>
        <v>924.76</v>
      </c>
    </row>
    <row r="38" customFormat="false" ht="18" hidden="false" customHeight="true" outlineLevel="0" collapsed="false">
      <c r="A38" s="636" t="s">
        <v>414</v>
      </c>
      <c r="B38" s="636"/>
      <c r="C38" s="636"/>
      <c r="D38" s="636"/>
      <c r="E38" s="636"/>
      <c r="F38" s="636"/>
      <c r="G38" s="637" t="n">
        <f aca="false">G23+G37</f>
        <v>6973.97</v>
      </c>
      <c r="H38" s="611" t="n">
        <f aca="false">H23+H37</f>
        <v>0</v>
      </c>
      <c r="I38" s="611" t="n">
        <f aca="false">I23+I37</f>
        <v>0</v>
      </c>
      <c r="J38" s="611" t="n">
        <f aca="false">J23+J37</f>
        <v>6833.5</v>
      </c>
      <c r="K38" s="611" t="n">
        <f aca="false">K23+K37</f>
        <v>0</v>
      </c>
      <c r="L38" s="612" t="n">
        <f aca="false">L23+L37</f>
        <v>8422.97858305454</v>
      </c>
    </row>
    <row r="39" customFormat="false" ht="18" hidden="false" customHeight="true" outlineLevel="0" collapsed="false">
      <c r="A39" s="613" t="s">
        <v>415</v>
      </c>
      <c r="B39" s="613"/>
      <c r="C39" s="613"/>
      <c r="D39" s="613"/>
      <c r="E39" s="613"/>
      <c r="F39" s="613"/>
      <c r="G39" s="613"/>
      <c r="H39" s="613"/>
      <c r="I39" s="613"/>
      <c r="J39" s="613"/>
      <c r="K39" s="613"/>
      <c r="L39" s="613"/>
    </row>
    <row r="40" customFormat="false" ht="18" hidden="false" customHeight="true" outlineLevel="0" collapsed="false">
      <c r="A40" s="638" t="s">
        <v>205</v>
      </c>
      <c r="B40" s="638"/>
      <c r="C40" s="638"/>
      <c r="D40" s="638"/>
      <c r="E40" s="496" t="s">
        <v>206</v>
      </c>
      <c r="F40" s="496"/>
      <c r="G40" s="639"/>
      <c r="H40" s="639"/>
      <c r="I40" s="639"/>
      <c r="J40" s="639"/>
      <c r="K40" s="639"/>
      <c r="L40" s="639"/>
    </row>
    <row r="41" customFormat="false" ht="18" hidden="false" customHeight="true" outlineLevel="0" collapsed="false">
      <c r="A41" s="640" t="s">
        <v>416</v>
      </c>
      <c r="B41" s="641"/>
      <c r="C41" s="641"/>
      <c r="D41" s="641"/>
      <c r="E41" s="642" t="n">
        <f aca="false">Dados!K8</f>
        <v>0.03</v>
      </c>
      <c r="F41" s="643"/>
      <c r="G41" s="644" t="n">
        <f aca="false">ROUND((G38*$E$41),2)</f>
        <v>209.22</v>
      </c>
      <c r="H41" s="579" t="n">
        <f aca="false">ROUND((H38*$E$41),2)</f>
        <v>0</v>
      </c>
      <c r="I41" s="579" t="n">
        <f aca="false">ROUND((I38*$E$41),2)</f>
        <v>0</v>
      </c>
      <c r="J41" s="579" t="n">
        <f aca="false">ROUND((J38*$E$41),2)</f>
        <v>205.01</v>
      </c>
      <c r="K41" s="579" t="n">
        <f aca="false">ROUND((K38*$E$41),2)</f>
        <v>0</v>
      </c>
      <c r="L41" s="581" t="n">
        <f aca="false">ROUND((L38*$E$41),2)</f>
        <v>252.69</v>
      </c>
    </row>
    <row r="42" customFormat="false" ht="18" hidden="false" customHeight="true" outlineLevel="0" collapsed="false">
      <c r="A42" s="645" t="s">
        <v>417</v>
      </c>
      <c r="B42" s="645"/>
      <c r="C42" s="645"/>
      <c r="D42" s="645"/>
      <c r="E42" s="646"/>
      <c r="F42" s="647"/>
      <c r="G42" s="593" t="n">
        <f aca="false">G38+G41</f>
        <v>7183.19</v>
      </c>
      <c r="H42" s="593" t="n">
        <f aca="false">H38+H41</f>
        <v>0</v>
      </c>
      <c r="I42" s="593" t="n">
        <f aca="false">I38+I41</f>
        <v>0</v>
      </c>
      <c r="J42" s="593" t="n">
        <f aca="false">J38+J41</f>
        <v>7038.51</v>
      </c>
      <c r="K42" s="593" t="n">
        <f aca="false">K38+K41</f>
        <v>0</v>
      </c>
      <c r="L42" s="595" t="n">
        <f aca="false">L38+L41</f>
        <v>8675.66858305455</v>
      </c>
    </row>
    <row r="43" customFormat="false" ht="18" hidden="false" customHeight="true" outlineLevel="0" collapsed="false">
      <c r="A43" s="274" t="s">
        <v>108</v>
      </c>
      <c r="B43" s="274"/>
      <c r="C43" s="274"/>
      <c r="D43" s="274"/>
      <c r="E43" s="646" t="n">
        <f aca="false">Dados!K9</f>
        <v>0.0679</v>
      </c>
      <c r="F43" s="647"/>
      <c r="G43" s="593" t="n">
        <f aca="false">ROUND((G42*$E$43),2)</f>
        <v>487.74</v>
      </c>
      <c r="H43" s="593" t="n">
        <f aca="false">ROUND((H42*$E$43),2)</f>
        <v>0</v>
      </c>
      <c r="I43" s="593" t="n">
        <f aca="false">ROUND((I42*$E$43),2)</f>
        <v>0</v>
      </c>
      <c r="J43" s="593" t="n">
        <f aca="false">ROUND((J42*$E$43),2)</f>
        <v>477.91</v>
      </c>
      <c r="K43" s="593" t="n">
        <f aca="false">ROUND((K42*$E$43),2)</f>
        <v>0</v>
      </c>
      <c r="L43" s="595" t="n">
        <f aca="false">ROUND((L42*$E$43),2)</f>
        <v>589.08</v>
      </c>
    </row>
    <row r="44" customFormat="false" ht="24" hidden="false" customHeight="true" outlineLevel="0" collapsed="false">
      <c r="A44" s="648" t="s">
        <v>418</v>
      </c>
      <c r="B44" s="648"/>
      <c r="C44" s="648"/>
      <c r="D44" s="648"/>
      <c r="E44" s="649" t="n">
        <f aca="false">SUM(E41:E43)</f>
        <v>0.0979</v>
      </c>
      <c r="F44" s="650"/>
      <c r="G44" s="603" t="n">
        <f aca="false">G41+G43</f>
        <v>696.96</v>
      </c>
      <c r="H44" s="603" t="n">
        <f aca="false">H41+H43</f>
        <v>0</v>
      </c>
      <c r="I44" s="603" t="n">
        <f aca="false">I41+I43</f>
        <v>0</v>
      </c>
      <c r="J44" s="603" t="n">
        <f aca="false">J41+J43</f>
        <v>682.92</v>
      </c>
      <c r="K44" s="603" t="n">
        <f aca="false">K41+K43</f>
        <v>0</v>
      </c>
      <c r="L44" s="604" t="n">
        <f aca="false">L41+L43</f>
        <v>841.77</v>
      </c>
    </row>
    <row r="45" customFormat="false" ht="25.5" hidden="false" customHeight="true" outlineLevel="0" collapsed="false">
      <c r="A45" s="651" t="s">
        <v>419</v>
      </c>
      <c r="B45" s="651"/>
      <c r="C45" s="651"/>
      <c r="D45" s="651"/>
      <c r="E45" s="651"/>
      <c r="F45" s="651"/>
      <c r="G45" s="611" t="n">
        <f aca="false">G23+G37+G44</f>
        <v>7670.93</v>
      </c>
      <c r="H45" s="611" t="n">
        <f aca="false">H23+H37+H44</f>
        <v>0</v>
      </c>
      <c r="I45" s="611" t="n">
        <f aca="false">I23+I37+I44</f>
        <v>0</v>
      </c>
      <c r="J45" s="611" t="n">
        <f aca="false">J23+J37+J44</f>
        <v>7516.42</v>
      </c>
      <c r="K45" s="611" t="n">
        <f aca="false">K23+K37+K44</f>
        <v>0</v>
      </c>
      <c r="L45" s="612" t="n">
        <f aca="false">L23+L37+L44</f>
        <v>9264.74858305455</v>
      </c>
      <c r="M45" s="756"/>
    </row>
    <row r="46" customFormat="false" ht="18" hidden="false" customHeight="true" outlineLevel="0" collapsed="false">
      <c r="A46" s="652" t="s">
        <v>420</v>
      </c>
      <c r="B46" s="652"/>
      <c r="C46" s="652"/>
      <c r="D46" s="652"/>
      <c r="E46" s="652"/>
      <c r="F46" s="652"/>
      <c r="G46" s="652"/>
      <c r="H46" s="652"/>
      <c r="I46" s="652"/>
      <c r="J46" s="652"/>
      <c r="K46" s="652"/>
      <c r="L46" s="652"/>
    </row>
    <row r="47" customFormat="false" ht="18" hidden="false" customHeight="true" outlineLevel="0" collapsed="false">
      <c r="A47" s="653" t="s">
        <v>205</v>
      </c>
      <c r="B47" s="653"/>
      <c r="C47" s="653"/>
      <c r="D47" s="653"/>
      <c r="E47" s="438" t="s">
        <v>206</v>
      </c>
      <c r="F47" s="438"/>
      <c r="G47" s="654"/>
      <c r="H47" s="654"/>
      <c r="I47" s="654"/>
      <c r="J47" s="654"/>
      <c r="K47" s="654"/>
      <c r="L47" s="654"/>
    </row>
    <row r="48" customFormat="false" ht="18" hidden="false" customHeight="true" outlineLevel="0" collapsed="false">
      <c r="A48" s="617" t="s">
        <v>111</v>
      </c>
      <c r="B48" s="617"/>
      <c r="C48" s="617"/>
      <c r="D48" s="617"/>
      <c r="E48" s="646" t="n">
        <f aca="false">Dados!K10</f>
        <v>0.076</v>
      </c>
      <c r="F48" s="647"/>
      <c r="G48" s="644" t="n">
        <f aca="false">ROUND((G52*$E$48),2)</f>
        <v>679.87</v>
      </c>
      <c r="H48" s="579" t="n">
        <f aca="false">ROUND((H52*$E$48),2)</f>
        <v>0</v>
      </c>
      <c r="I48" s="579" t="n">
        <f aca="false">ROUND((I52*$E$48),2)</f>
        <v>0</v>
      </c>
      <c r="J48" s="579" t="n">
        <f aca="false">ROUND((J52*$E$48),2)</f>
        <v>666.18</v>
      </c>
      <c r="K48" s="579" t="n">
        <f aca="false">ROUND((K52*$E$48),2)</f>
        <v>0</v>
      </c>
      <c r="L48" s="581" t="n">
        <f aca="false">ROUND((L52*$E$48),2)</f>
        <v>821.13</v>
      </c>
    </row>
    <row r="49" customFormat="false" ht="18" hidden="false" customHeight="true" outlineLevel="0" collapsed="false">
      <c r="A49" s="274" t="s">
        <v>421</v>
      </c>
      <c r="B49" s="274"/>
      <c r="C49" s="274"/>
      <c r="D49" s="274"/>
      <c r="E49" s="646" t="n">
        <f aca="false">Dados!K11</f>
        <v>0.0165</v>
      </c>
      <c r="F49" s="647"/>
      <c r="G49" s="593" t="n">
        <f aca="false">ROUND((G52*$E$49),2)</f>
        <v>147.6</v>
      </c>
      <c r="H49" s="593" t="n">
        <f aca="false">ROUND((H52*$E$49),2)</f>
        <v>0</v>
      </c>
      <c r="I49" s="593" t="n">
        <f aca="false">ROUND((I52*$E$49),2)</f>
        <v>0</v>
      </c>
      <c r="J49" s="593" t="n">
        <f aca="false">ROUND((J52*$E$49),2)</f>
        <v>144.63</v>
      </c>
      <c r="K49" s="593" t="n">
        <f aca="false">ROUND((K52*$E$49),2)</f>
        <v>0</v>
      </c>
      <c r="L49" s="595" t="n">
        <f aca="false">ROUND((L52*$E$49),2)</f>
        <v>178.27</v>
      </c>
    </row>
    <row r="50" customFormat="false" ht="18" hidden="false" customHeight="true" outlineLevel="0" collapsed="false">
      <c r="A50" s="274" t="s">
        <v>134</v>
      </c>
      <c r="B50" s="274"/>
      <c r="C50" s="274"/>
      <c r="D50" s="274"/>
      <c r="E50" s="646" t="n">
        <f aca="false">Dados!D38</f>
        <v>0.05</v>
      </c>
      <c r="F50" s="647"/>
      <c r="G50" s="593" t="n">
        <f aca="false">ROUND((G52*$E$50),2)</f>
        <v>447.28</v>
      </c>
      <c r="H50" s="593" t="n">
        <f aca="false">ROUND((H52*$E$50),2)</f>
        <v>0</v>
      </c>
      <c r="I50" s="593" t="n">
        <f aca="false">ROUND((I52*$E$50),2)</f>
        <v>0</v>
      </c>
      <c r="J50" s="593" t="n">
        <f aca="false">ROUND((J52*$E$50),2)</f>
        <v>438.28</v>
      </c>
      <c r="K50" s="593" t="n">
        <f aca="false">ROUND((K52*$E$50),2)</f>
        <v>0</v>
      </c>
      <c r="L50" s="595" t="n">
        <f aca="false">ROUND((L52*$E$50),2)</f>
        <v>540.22</v>
      </c>
    </row>
    <row r="51" customFormat="false" ht="18.75" hidden="false" customHeight="true" outlineLevel="0" collapsed="false">
      <c r="A51" s="655" t="s">
        <v>422</v>
      </c>
      <c r="B51" s="655"/>
      <c r="C51" s="655"/>
      <c r="D51" s="655"/>
      <c r="E51" s="656" t="n">
        <f aca="false">SUM(E48:E50)</f>
        <v>0.1425</v>
      </c>
      <c r="F51" s="657"/>
      <c r="G51" s="634" t="n">
        <f aca="false">SUM(G48:G50)</f>
        <v>1274.75</v>
      </c>
      <c r="H51" s="634" t="n">
        <f aca="false">SUM(H48:H50)</f>
        <v>0</v>
      </c>
      <c r="I51" s="634" t="n">
        <f aca="false">SUM(I48:I50)</f>
        <v>0</v>
      </c>
      <c r="J51" s="634" t="n">
        <f aca="false">SUM(J48:J50)</f>
        <v>1249.09</v>
      </c>
      <c r="K51" s="634" t="n">
        <f aca="false">SUM(K48:K50)</f>
        <v>0</v>
      </c>
      <c r="L51" s="658" t="n">
        <f aca="false">SUM(L48:L50)</f>
        <v>1539.62</v>
      </c>
    </row>
    <row r="52" customFormat="false" ht="22.5" hidden="false" customHeight="true" outlineLevel="0" collapsed="false">
      <c r="A52" s="659" t="str">
        <f aca="false">A53</f>
        <v>VALOR MENSAL DA CATEGORIA</v>
      </c>
      <c r="B52" s="659"/>
      <c r="C52" s="659"/>
      <c r="D52" s="659"/>
      <c r="E52" s="659"/>
      <c r="F52" s="659"/>
      <c r="G52" s="660" t="n">
        <f aca="false">ROUND(G45/(1-$E$51),2)</f>
        <v>8945.69</v>
      </c>
      <c r="H52" s="660" t="n">
        <f aca="false">ROUND(H45/(1-$E$51),2)</f>
        <v>0</v>
      </c>
      <c r="I52" s="660" t="n">
        <f aca="false">ROUND(I45/(1-$E$51),2)</f>
        <v>0</v>
      </c>
      <c r="J52" s="660" t="n">
        <f aca="false">ROUND(J45/(1-$E$51),2)</f>
        <v>8765.5</v>
      </c>
      <c r="K52" s="660" t="n">
        <f aca="false">ROUND(K45/(1-$E$51),2)</f>
        <v>0</v>
      </c>
      <c r="L52" s="661" t="n">
        <f aca="false">ROUND(L45/(1-$E$51),2)</f>
        <v>10804.37</v>
      </c>
    </row>
    <row r="53" customFormat="false" ht="34.5" hidden="false" customHeight="true" outlineLevel="0" collapsed="false">
      <c r="A53" s="662" t="s">
        <v>377</v>
      </c>
      <c r="B53" s="662"/>
      <c r="C53" s="662"/>
      <c r="D53" s="662"/>
      <c r="E53" s="662"/>
      <c r="F53" s="662"/>
      <c r="G53" s="663" t="n">
        <f aca="false">G52</f>
        <v>8945.69</v>
      </c>
      <c r="H53" s="663" t="n">
        <f aca="false">H52</f>
        <v>0</v>
      </c>
      <c r="I53" s="663" t="n">
        <f aca="false">I52</f>
        <v>0</v>
      </c>
      <c r="J53" s="663" t="n">
        <f aca="false">J52</f>
        <v>8765.5</v>
      </c>
      <c r="K53" s="663" t="n">
        <f aca="false">K52</f>
        <v>0</v>
      </c>
      <c r="L53" s="664" t="n">
        <f aca="false">L52</f>
        <v>10804.37</v>
      </c>
      <c r="M53" s="756"/>
    </row>
    <row r="54" customFormat="false" ht="39.75" hidden="false" customHeight="true" outlineLevel="0" collapsed="false">
      <c r="A54" s="662" t="s">
        <v>423</v>
      </c>
      <c r="B54" s="662"/>
      <c r="C54" s="662"/>
      <c r="D54" s="662"/>
      <c r="E54" s="662"/>
      <c r="F54" s="662"/>
      <c r="G54" s="663" t="n">
        <f aca="false">G53*1</f>
        <v>8945.69</v>
      </c>
      <c r="H54" s="663" t="n">
        <f aca="false">H53*1</f>
        <v>0</v>
      </c>
      <c r="I54" s="663" t="n">
        <f aca="false">I53*2</f>
        <v>0</v>
      </c>
      <c r="J54" s="663" t="n">
        <f aca="false">J53*2</f>
        <v>17531</v>
      </c>
      <c r="K54" s="663" t="n">
        <f aca="false">K53*2</f>
        <v>0</v>
      </c>
      <c r="L54" s="664" t="n">
        <f aca="false">L53*1</f>
        <v>10804.37</v>
      </c>
    </row>
    <row r="55" customFormat="false" ht="76.5" hidden="false" customHeight="true" outlineLevel="0" collapsed="false">
      <c r="A55" s="665"/>
      <c r="B55" s="665"/>
      <c r="C55" s="665"/>
      <c r="D55" s="665"/>
      <c r="E55" s="665"/>
      <c r="F55" s="665"/>
      <c r="G55" s="666"/>
      <c r="H55" s="666"/>
      <c r="I55" s="666"/>
      <c r="J55" s="666"/>
      <c r="K55" s="666"/>
      <c r="L55" s="666"/>
    </row>
    <row r="56" customFormat="false" ht="41.25" hidden="false" customHeight="true" outlineLevel="0" collapsed="false">
      <c r="A56" s="667" t="s">
        <v>424</v>
      </c>
      <c r="B56" s="667"/>
      <c r="C56" s="667"/>
      <c r="D56" s="667"/>
      <c r="E56" s="667"/>
      <c r="F56" s="667"/>
      <c r="G56" s="667"/>
      <c r="H56" s="667"/>
      <c r="I56" s="667"/>
      <c r="J56" s="667"/>
      <c r="K56" s="667"/>
      <c r="L56" s="667"/>
    </row>
    <row r="57" customFormat="false" ht="20.25" hidden="false" customHeight="true" outlineLevel="0" collapsed="false">
      <c r="A57" s="775" t="str">
        <f aca="false">BH!$A$57</f>
        <v>ANEXO X</v>
      </c>
      <c r="B57" s="775"/>
      <c r="C57" s="775"/>
      <c r="D57" s="775"/>
      <c r="E57" s="775"/>
      <c r="F57" s="775"/>
      <c r="G57" s="775"/>
      <c r="H57" s="775"/>
      <c r="I57" s="775"/>
      <c r="J57" s="775"/>
      <c r="K57" s="775"/>
      <c r="L57" s="775"/>
    </row>
    <row r="58" customFormat="false" ht="13.5" hidden="false" customHeight="true" outlineLevel="0" collapsed="false">
      <c r="A58" s="668"/>
      <c r="B58" s="669"/>
      <c r="C58" s="669"/>
      <c r="D58" s="669"/>
      <c r="E58" s="669"/>
      <c r="F58" s="669"/>
      <c r="G58" s="669"/>
      <c r="I58" s="669"/>
      <c r="J58" s="670" t="s">
        <v>102</v>
      </c>
      <c r="K58" s="669"/>
      <c r="L58" s="671"/>
    </row>
    <row r="59" customFormat="false" ht="69" hidden="false" customHeight="true" outlineLevel="0" collapsed="false">
      <c r="A59" s="672" t="s">
        <v>425</v>
      </c>
      <c r="B59" s="672"/>
      <c r="C59" s="672"/>
      <c r="D59" s="672"/>
      <c r="E59" s="672"/>
      <c r="F59" s="672"/>
      <c r="G59" s="673" t="str">
        <f aca="false">G10</f>
        <v>DIURNO 220H/M</v>
      </c>
      <c r="H59" s="673" t="str">
        <f aca="false">H10</f>
        <v>DIURNO 220H/M LÍDER</v>
      </c>
      <c r="I59" s="673" t="str">
        <f aca="false">I10</f>
        <v>DIURNO 12HX36H (COM INTERVALO)</v>
      </c>
      <c r="J59" s="673" t="str">
        <f aca="false">J10</f>
        <v>DIURNO 12HX36H INDENIZADO FINAIS SEMANA E FERIADOS)</v>
      </c>
      <c r="K59" s="673" t="str">
        <f aca="false">K10</f>
        <v>DIURNO 12HX36H (INDENIZADO)</v>
      </c>
      <c r="L59" s="674" t="str">
        <f aca="false">L10</f>
        <v>NOTURNO 12HX36H (INDENIZADO)</v>
      </c>
    </row>
    <row r="60" customFormat="false" ht="27.75" hidden="false" customHeight="true" outlineLevel="0" collapsed="false">
      <c r="A60" s="675" t="s">
        <v>426</v>
      </c>
      <c r="B60" s="676" t="s">
        <v>241</v>
      </c>
      <c r="C60" s="676"/>
      <c r="D60" s="676"/>
      <c r="E60" s="676"/>
      <c r="F60" s="677" t="s">
        <v>427</v>
      </c>
      <c r="G60" s="678" t="s">
        <v>102</v>
      </c>
      <c r="H60" s="678"/>
      <c r="I60" s="678"/>
      <c r="J60" s="678"/>
      <c r="K60" s="678"/>
      <c r="L60" s="678"/>
    </row>
    <row r="61" customFormat="false" ht="18" hidden="false" customHeight="true" outlineLevel="0" collapsed="false">
      <c r="A61" s="679" t="n">
        <v>1</v>
      </c>
      <c r="B61" s="680" t="s">
        <v>428</v>
      </c>
      <c r="C61" s="680"/>
      <c r="D61" s="680"/>
      <c r="E61" s="680"/>
      <c r="F61" s="680"/>
      <c r="G61" s="681" t="n">
        <f aca="false">G20</f>
        <v>3282.37</v>
      </c>
      <c r="H61" s="681" t="n">
        <f aca="false">H20</f>
        <v>0</v>
      </c>
      <c r="I61" s="681" t="n">
        <f aca="false">I20</f>
        <v>0</v>
      </c>
      <c r="J61" s="681" t="n">
        <f aca="false">J20</f>
        <v>3282.37</v>
      </c>
      <c r="K61" s="681" t="n">
        <f aca="false">K20</f>
        <v>0</v>
      </c>
      <c r="L61" s="682" t="n">
        <f aca="false">L20</f>
        <v>4044.85858305455</v>
      </c>
    </row>
    <row r="62" customFormat="false" ht="18" hidden="false" customHeight="true" outlineLevel="0" collapsed="false">
      <c r="A62" s="683" t="s">
        <v>310</v>
      </c>
      <c r="B62" s="709" t="s">
        <v>242</v>
      </c>
      <c r="C62" s="709"/>
      <c r="D62" s="709"/>
      <c r="E62" s="709"/>
      <c r="F62" s="685" t="n">
        <f aca="false">Encargos!C40</f>
        <v>0.0909</v>
      </c>
      <c r="G62" s="276" t="n">
        <f aca="false">ROUND($F$62*G61,2)</f>
        <v>298.37</v>
      </c>
      <c r="H62" s="276" t="n">
        <f aca="false">ROUND($F$62*H61,2)</f>
        <v>0</v>
      </c>
      <c r="I62" s="276" t="n">
        <f aca="false">ROUND($F$62*I61,2)</f>
        <v>0</v>
      </c>
      <c r="J62" s="276" t="n">
        <f aca="false">ROUND($F$62*J61,2)</f>
        <v>298.37</v>
      </c>
      <c r="K62" s="276" t="n">
        <f aca="false">ROUND($F$62*K61,2)</f>
        <v>0</v>
      </c>
      <c r="L62" s="587" t="n">
        <f aca="false">ROUND($F$62*L61,2)</f>
        <v>367.68</v>
      </c>
    </row>
    <row r="63" customFormat="false" ht="28.5" hidden="false" customHeight="true" outlineLevel="0" collapsed="false">
      <c r="A63" s="683" t="s">
        <v>365</v>
      </c>
      <c r="B63" s="686" t="s">
        <v>247</v>
      </c>
      <c r="C63" s="686"/>
      <c r="D63" s="686"/>
      <c r="E63" s="686"/>
      <c r="F63" s="687" t="n">
        <f aca="false">F62*Encargos!C19</f>
        <v>0.0361782</v>
      </c>
      <c r="G63" s="276" t="n">
        <f aca="false">ROUND($F$63*G61,2)</f>
        <v>118.75</v>
      </c>
      <c r="H63" s="276" t="n">
        <f aca="false">ROUND($F$63*H61,2)</f>
        <v>0</v>
      </c>
      <c r="I63" s="276" t="n">
        <f aca="false">ROUND($F$63*I61,2)</f>
        <v>0</v>
      </c>
      <c r="J63" s="276" t="n">
        <f aca="false">ROUND($F$63*J61,2)</f>
        <v>118.75</v>
      </c>
      <c r="K63" s="276" t="n">
        <f aca="false">ROUND($F$63*K61,2)</f>
        <v>0</v>
      </c>
      <c r="L63" s="587" t="n">
        <f aca="false">ROUND($F$63*L61,2)</f>
        <v>146.34</v>
      </c>
    </row>
    <row r="64" customFormat="false" ht="24" hidden="false" customHeight="true" outlineLevel="0" collapsed="false">
      <c r="A64" s="688" t="s">
        <v>429</v>
      </c>
      <c r="B64" s="688"/>
      <c r="C64" s="688"/>
      <c r="D64" s="688"/>
      <c r="E64" s="688"/>
      <c r="F64" s="689" t="n">
        <f aca="false">SUM(F62:F63)</f>
        <v>0.1270782</v>
      </c>
      <c r="G64" s="690" t="n">
        <f aca="false">SUM(G62:G63)</f>
        <v>417.12</v>
      </c>
      <c r="H64" s="690" t="n">
        <f aca="false">SUM(H62:H63)</f>
        <v>0</v>
      </c>
      <c r="I64" s="690" t="n">
        <f aca="false">SUM(I62:I63)</f>
        <v>0</v>
      </c>
      <c r="J64" s="690" t="n">
        <f aca="false">SUM(J62:J63)</f>
        <v>417.12</v>
      </c>
      <c r="K64" s="690" t="n">
        <f aca="false">SUM(K62:K63)</f>
        <v>0</v>
      </c>
      <c r="L64" s="691" t="n">
        <f aca="false">SUM(L62:L63)</f>
        <v>514.02</v>
      </c>
    </row>
    <row r="65" customFormat="false" ht="18" hidden="false" customHeight="true" outlineLevel="0" collapsed="false">
      <c r="A65" s="692" t="s">
        <v>430</v>
      </c>
      <c r="B65" s="692"/>
      <c r="C65" s="692"/>
      <c r="D65" s="692"/>
      <c r="E65" s="692"/>
      <c r="F65" s="692"/>
      <c r="G65" s="693" t="n">
        <f aca="false">G64*12</f>
        <v>5005.44</v>
      </c>
      <c r="H65" s="693" t="n">
        <f aca="false">H64*12</f>
        <v>0</v>
      </c>
      <c r="I65" s="693" t="n">
        <f aca="false">I64*12</f>
        <v>0</v>
      </c>
      <c r="J65" s="693" t="n">
        <f aca="false">J64*12</f>
        <v>5005.44</v>
      </c>
      <c r="K65" s="693" t="n">
        <f aca="false">K64*12</f>
        <v>0</v>
      </c>
      <c r="L65" s="694" t="n">
        <f aca="false">L64*12</f>
        <v>6168.24</v>
      </c>
    </row>
    <row r="66" customFormat="false" ht="18" hidden="false" customHeight="true" outlineLevel="0" collapsed="false">
      <c r="A66" s="695" t="n">
        <v>2</v>
      </c>
      <c r="B66" s="696" t="s">
        <v>431</v>
      </c>
      <c r="C66" s="696"/>
      <c r="D66" s="696"/>
      <c r="E66" s="696"/>
      <c r="F66" s="696"/>
      <c r="G66" s="697" t="s">
        <v>102</v>
      </c>
      <c r="H66" s="697"/>
      <c r="I66" s="697"/>
      <c r="J66" s="697"/>
      <c r="K66" s="697"/>
      <c r="L66" s="697"/>
    </row>
    <row r="67" customFormat="false" ht="18" hidden="false" customHeight="true" outlineLevel="0" collapsed="false">
      <c r="A67" s="683" t="s">
        <v>310</v>
      </c>
      <c r="B67" s="698" t="s">
        <v>126</v>
      </c>
      <c r="C67" s="698"/>
      <c r="D67" s="698"/>
      <c r="E67" s="698"/>
      <c r="F67" s="698"/>
      <c r="G67" s="593" t="n">
        <f aca="false">G32</f>
        <v>619.52</v>
      </c>
      <c r="H67" s="593" t="n">
        <f aca="false">H32</f>
        <v>0</v>
      </c>
      <c r="I67" s="593" t="n">
        <f aca="false">I32</f>
        <v>0</v>
      </c>
      <c r="J67" s="593" t="n">
        <f aca="false">J32</f>
        <v>428.31</v>
      </c>
      <c r="K67" s="593" t="n">
        <f aca="false">K32</f>
        <v>0</v>
      </c>
      <c r="L67" s="595" t="n">
        <f aca="false">L32</f>
        <v>428.31</v>
      </c>
    </row>
    <row r="68" customFormat="false" ht="18" hidden="false" customHeight="true" outlineLevel="0" collapsed="false">
      <c r="A68" s="683" t="s">
        <v>299</v>
      </c>
      <c r="B68" s="698" t="s">
        <v>128</v>
      </c>
      <c r="C68" s="698"/>
      <c r="D68" s="698"/>
      <c r="E68" s="698"/>
      <c r="F68" s="698"/>
      <c r="G68" s="593" t="n">
        <f aca="false">G33</f>
        <v>68.51</v>
      </c>
      <c r="H68" s="593" t="n">
        <f aca="false">H33</f>
        <v>0</v>
      </c>
      <c r="I68" s="593" t="n">
        <f aca="false">I33</f>
        <v>0</v>
      </c>
      <c r="J68" s="593" t="n">
        <f aca="false">J33</f>
        <v>0.61</v>
      </c>
      <c r="K68" s="593" t="n">
        <f aca="false">K33</f>
        <v>0</v>
      </c>
      <c r="L68" s="595" t="n">
        <f aca="false">L33</f>
        <v>0.61</v>
      </c>
    </row>
    <row r="69" customFormat="false" ht="18" hidden="false" customHeight="true" outlineLevel="0" collapsed="false">
      <c r="A69" s="683" t="s">
        <v>324</v>
      </c>
      <c r="B69" s="698" t="s">
        <v>432</v>
      </c>
      <c r="C69" s="698"/>
      <c r="D69" s="698"/>
      <c r="E69" s="698"/>
      <c r="F69" s="698"/>
      <c r="G69" s="593" t="n">
        <f aca="false">G22</f>
        <v>0</v>
      </c>
      <c r="H69" s="593" t="n">
        <f aca="false">H22</f>
        <v>0</v>
      </c>
      <c r="I69" s="593" t="n">
        <f aca="false">I22</f>
        <v>0</v>
      </c>
      <c r="J69" s="593" t="n">
        <f aca="false">J22</f>
        <v>118.64</v>
      </c>
      <c r="K69" s="593" t="n">
        <f aca="false">K22</f>
        <v>0</v>
      </c>
      <c r="L69" s="595" t="n">
        <f aca="false">L22</f>
        <v>363.09</v>
      </c>
    </row>
    <row r="70" customFormat="false" ht="18" hidden="false" customHeight="true" outlineLevel="0" collapsed="false">
      <c r="A70" s="699" t="s">
        <v>433</v>
      </c>
      <c r="B70" s="699"/>
      <c r="C70" s="699"/>
      <c r="D70" s="699"/>
      <c r="E70" s="699"/>
      <c r="F70" s="699"/>
      <c r="G70" s="700" t="n">
        <f aca="false">SUM(G67:G69)</f>
        <v>688.03</v>
      </c>
      <c r="H70" s="700" t="n">
        <f aca="false">SUM(H67:H69)</f>
        <v>0</v>
      </c>
      <c r="I70" s="700" t="n">
        <f aca="false">SUM(I67:I69)</f>
        <v>0</v>
      </c>
      <c r="J70" s="700" t="n">
        <f aca="false">SUM(J67:J69)</f>
        <v>547.56</v>
      </c>
      <c r="K70" s="700" t="n">
        <f aca="false">SUM(K67:K69)</f>
        <v>0</v>
      </c>
      <c r="L70" s="701" t="n">
        <f aca="false">SUM(L67:L69)</f>
        <v>792.01</v>
      </c>
    </row>
    <row r="71" customFormat="false" ht="27" hidden="false" customHeight="true" outlineLevel="0" collapsed="false">
      <c r="A71" s="702" t="n">
        <v>5</v>
      </c>
      <c r="B71" s="703" t="s">
        <v>434</v>
      </c>
      <c r="C71" s="703"/>
      <c r="D71" s="703"/>
      <c r="E71" s="703"/>
      <c r="F71" s="704" t="s">
        <v>427</v>
      </c>
      <c r="G71" s="705" t="s">
        <v>263</v>
      </c>
      <c r="H71" s="705"/>
      <c r="I71" s="705"/>
      <c r="J71" s="705"/>
      <c r="K71" s="705"/>
      <c r="L71" s="705"/>
    </row>
    <row r="72" customFormat="false" ht="25.5" hidden="false" customHeight="true" outlineLevel="0" collapsed="false">
      <c r="A72" s="683" t="s">
        <v>310</v>
      </c>
      <c r="B72" s="686" t="s">
        <v>435</v>
      </c>
      <c r="C72" s="686"/>
      <c r="D72" s="686"/>
      <c r="E72" s="686"/>
      <c r="F72" s="706" t="n">
        <f aca="false">E41</f>
        <v>0.03</v>
      </c>
      <c r="G72" s="707" t="n">
        <f aca="false">ROUND(($F$72*G85),2)</f>
        <v>170.8</v>
      </c>
      <c r="H72" s="707" t="n">
        <f aca="false">ROUND(($F$72*H85),2)</f>
        <v>0</v>
      </c>
      <c r="I72" s="707" t="n">
        <f aca="false">ROUND(($F$72*I85),2)</f>
        <v>0</v>
      </c>
      <c r="J72" s="707" t="n">
        <f aca="false">ROUND(($F$72*J85),2)</f>
        <v>166.59</v>
      </c>
      <c r="K72" s="707" t="n">
        <f aca="false">ROUND(($F$72*K85),2)</f>
        <v>0</v>
      </c>
      <c r="L72" s="708" t="n">
        <f aca="false">ROUND(($F$72*L85),2)</f>
        <v>208.81</v>
      </c>
    </row>
    <row r="73" customFormat="false" ht="18" hidden="false" customHeight="true" outlineLevel="0" collapsed="false">
      <c r="A73" s="683" t="s">
        <v>299</v>
      </c>
      <c r="B73" s="709" t="s">
        <v>108</v>
      </c>
      <c r="C73" s="709"/>
      <c r="D73" s="709"/>
      <c r="E73" s="709"/>
      <c r="F73" s="706" t="n">
        <f aca="false">E43</f>
        <v>0.0679</v>
      </c>
      <c r="G73" s="707" t="n">
        <f aca="false">ROUND($F$73*(G72+G85),2)</f>
        <v>398.18</v>
      </c>
      <c r="H73" s="707" t="n">
        <f aca="false">ROUND($F$73*(H72+H85),2)</f>
        <v>0</v>
      </c>
      <c r="I73" s="707" t="n">
        <f aca="false">ROUND($F$73*(I72+I85),2)</f>
        <v>0</v>
      </c>
      <c r="J73" s="707" t="n">
        <f aca="false">ROUND($F$73*(J72+J85),2)</f>
        <v>388.36</v>
      </c>
      <c r="K73" s="707" t="n">
        <f aca="false">ROUND($F$73*(K72+K85),2)</f>
        <v>0</v>
      </c>
      <c r="L73" s="708" t="n">
        <f aca="false">ROUND($F$73*(L72+L85),2)</f>
        <v>486.78</v>
      </c>
    </row>
    <row r="74" customFormat="false" ht="18" hidden="false" customHeight="true" outlineLevel="0" collapsed="false">
      <c r="A74" s="710" t="s">
        <v>324</v>
      </c>
      <c r="B74" s="711" t="s">
        <v>436</v>
      </c>
      <c r="C74" s="711"/>
      <c r="D74" s="711"/>
      <c r="E74" s="711"/>
      <c r="F74" s="712" t="n">
        <f aca="false">SUM(F75:F78)</f>
        <v>0.1425</v>
      </c>
      <c r="G74" s="713" t="n">
        <f aca="false">ROUND((((G85+G72+G73)/(1-$F$74))-(G85+G72+G73)),2)</f>
        <v>1040.7</v>
      </c>
      <c r="H74" s="713" t="n">
        <f aca="false">ROUND((((H85+H72+H73)/(1-$F$74))-(H85+H72+H73)),2)</f>
        <v>0</v>
      </c>
      <c r="I74" s="713" t="n">
        <f aca="false">ROUND((((I85+I72+I73)/(1-$F$74))-(I85+I72+I73)),2)</f>
        <v>0</v>
      </c>
      <c r="J74" s="713" t="n">
        <f aca="false">ROUND((((J85+J72+J73)/(1-$F$74))-(J85+J72+J73)),2)</f>
        <v>1015.02</v>
      </c>
      <c r="K74" s="713" t="n">
        <f aca="false">ROUND((((K85+K72+K73)/(1-$F$74))-(K85+K72+K73)),2)</f>
        <v>0</v>
      </c>
      <c r="L74" s="714" t="n">
        <f aca="false">ROUND((((L85+L72+L73)/(1-$F$74))-(L85+L72+L73)),2)</f>
        <v>1272.25</v>
      </c>
    </row>
    <row r="75" customFormat="false" ht="18" hidden="false" customHeight="true" outlineLevel="0" collapsed="false">
      <c r="A75" s="715" t="s">
        <v>437</v>
      </c>
      <c r="B75" s="709" t="s">
        <v>438</v>
      </c>
      <c r="C75" s="709"/>
      <c r="D75" s="709"/>
      <c r="E75" s="709"/>
      <c r="F75" s="706" t="n">
        <f aca="false">E48+E49</f>
        <v>0.0925</v>
      </c>
      <c r="G75" s="707" t="n">
        <f aca="false">ROUND(G87*$F$75,2)</f>
        <v>675.54</v>
      </c>
      <c r="H75" s="707" t="n">
        <f aca="false">ROUND(H87*$F$75,2)</f>
        <v>0</v>
      </c>
      <c r="I75" s="707" t="n">
        <f aca="false">ROUND(I87*$F$75,2)</f>
        <v>0</v>
      </c>
      <c r="J75" s="707" t="n">
        <f aca="false">ROUND(J87*$F$75,2)</f>
        <v>658.87</v>
      </c>
      <c r="K75" s="707" t="n">
        <f aca="false">ROUND(K87*$F$75,2)</f>
        <v>0</v>
      </c>
      <c r="L75" s="708" t="n">
        <f aca="false">ROUND(L87*$F$75,2)</f>
        <v>825.85</v>
      </c>
    </row>
    <row r="76" customFormat="false" ht="18" hidden="false" customHeight="true" outlineLevel="0" collapsed="false">
      <c r="A76" s="683" t="s">
        <v>439</v>
      </c>
      <c r="B76" s="716" t="s">
        <v>440</v>
      </c>
      <c r="C76" s="716"/>
      <c r="D76" s="716"/>
      <c r="E76" s="716"/>
      <c r="F76" s="717" t="n">
        <v>0</v>
      </c>
      <c r="G76" s="707" t="n">
        <f aca="false">ROUND(G87*$F$76,2)</f>
        <v>0</v>
      </c>
      <c r="H76" s="707" t="n">
        <f aca="false">ROUND(H87*$F$76,2)</f>
        <v>0</v>
      </c>
      <c r="I76" s="707" t="n">
        <f aca="false">ROUND(I87*$F$76,2)</f>
        <v>0</v>
      </c>
      <c r="J76" s="707" t="n">
        <f aca="false">ROUND(J87*$F$76,2)</f>
        <v>0</v>
      </c>
      <c r="K76" s="707" t="n">
        <f aca="false">ROUND(K87*$F$76,2)</f>
        <v>0</v>
      </c>
      <c r="L76" s="708" t="n">
        <f aca="false">ROUND(L87*$F$76,2)</f>
        <v>0</v>
      </c>
    </row>
    <row r="77" customFormat="false" ht="18" hidden="false" customHeight="true" outlineLevel="0" collapsed="false">
      <c r="A77" s="683" t="s">
        <v>441</v>
      </c>
      <c r="B77" s="709" t="s">
        <v>442</v>
      </c>
      <c r="C77" s="709"/>
      <c r="D77" s="709"/>
      <c r="E77" s="709"/>
      <c r="F77" s="712" t="n">
        <f aca="false">E50</f>
        <v>0.05</v>
      </c>
      <c r="G77" s="707" t="n">
        <f aca="false">ROUND(G87*$F$77,2)</f>
        <v>365.16</v>
      </c>
      <c r="H77" s="707" t="n">
        <f aca="false">ROUND(H87*$F$77,2)</f>
        <v>0</v>
      </c>
      <c r="I77" s="707" t="n">
        <f aca="false">ROUND(I87*$F$77,2)</f>
        <v>0</v>
      </c>
      <c r="J77" s="707" t="n">
        <f aca="false">ROUND(J87*$F$77,2)</f>
        <v>356.15</v>
      </c>
      <c r="K77" s="707" t="n">
        <f aca="false">ROUND(K87*$F$77,2)</f>
        <v>0</v>
      </c>
      <c r="L77" s="708" t="n">
        <f aca="false">ROUND(L87*$F$77,2)</f>
        <v>446.4</v>
      </c>
    </row>
    <row r="78" customFormat="false" ht="18" hidden="false" customHeight="true" outlineLevel="0" collapsed="false">
      <c r="A78" s="683" t="s">
        <v>443</v>
      </c>
      <c r="B78" s="716" t="s">
        <v>444</v>
      </c>
      <c r="C78" s="716"/>
      <c r="D78" s="716"/>
      <c r="E78" s="716"/>
      <c r="F78" s="717" t="n">
        <v>0</v>
      </c>
      <c r="G78" s="707" t="n">
        <f aca="false">ROUND(G87*$F$78,2)</f>
        <v>0</v>
      </c>
      <c r="H78" s="707" t="n">
        <f aca="false">ROUND(H87*$F$78,2)</f>
        <v>0</v>
      </c>
      <c r="I78" s="707" t="n">
        <f aca="false">ROUND(I87*$F$78,2)</f>
        <v>0</v>
      </c>
      <c r="J78" s="707" t="n">
        <f aca="false">ROUND(J87*$F$78,2)</f>
        <v>0</v>
      </c>
      <c r="K78" s="707" t="n">
        <f aca="false">ROUND(K87*$F$78,2)</f>
        <v>0</v>
      </c>
      <c r="L78" s="708" t="n">
        <f aca="false">ROUND(L87*$F$78,2)</f>
        <v>0</v>
      </c>
    </row>
    <row r="79" customFormat="false" ht="18" hidden="false" customHeight="true" outlineLevel="0" collapsed="false">
      <c r="A79" s="720" t="s">
        <v>445</v>
      </c>
      <c r="B79" s="721"/>
      <c r="C79" s="721"/>
      <c r="D79" s="721"/>
      <c r="E79" s="721"/>
      <c r="F79" s="722"/>
      <c r="G79" s="723" t="n">
        <f aca="false">ROUND(SUM(G72:G74),2)</f>
        <v>1609.68</v>
      </c>
      <c r="H79" s="723" t="n">
        <f aca="false">ROUND(SUM(H72:H74),2)</f>
        <v>0</v>
      </c>
      <c r="I79" s="723" t="n">
        <f aca="false">ROUND(SUM(I72:I74),2)</f>
        <v>0</v>
      </c>
      <c r="J79" s="723" t="n">
        <f aca="false">ROUND(SUM(J72:J74),2)</f>
        <v>1569.97</v>
      </c>
      <c r="K79" s="723" t="n">
        <f aca="false">ROUND(SUM(K72:K74),2)</f>
        <v>0</v>
      </c>
      <c r="L79" s="724" t="n">
        <f aca="false">ROUND(SUM(L72:L74),2)</f>
        <v>1967.84</v>
      </c>
    </row>
    <row r="80" customFormat="false" ht="18" hidden="false" customHeight="true" outlineLevel="0" collapsed="false">
      <c r="A80" s="725" t="s">
        <v>446</v>
      </c>
      <c r="B80" s="725"/>
      <c r="C80" s="725"/>
      <c r="D80" s="725"/>
      <c r="E80" s="725"/>
      <c r="F80" s="725"/>
      <c r="G80" s="725"/>
      <c r="H80" s="725"/>
      <c r="I80" s="725"/>
      <c r="J80" s="725"/>
      <c r="K80" s="725"/>
      <c r="L80" s="725"/>
    </row>
    <row r="81" customFormat="false" ht="18" hidden="false" customHeight="true" outlineLevel="0" collapsed="false">
      <c r="A81" s="726" t="s">
        <v>447</v>
      </c>
      <c r="B81" s="726"/>
      <c r="C81" s="726"/>
      <c r="D81" s="726"/>
      <c r="E81" s="726"/>
      <c r="F81" s="726"/>
      <c r="G81" s="726"/>
      <c r="H81" s="726"/>
      <c r="I81" s="726"/>
      <c r="J81" s="726"/>
      <c r="K81" s="726"/>
      <c r="L81" s="726"/>
    </row>
    <row r="82" customFormat="false" ht="18" hidden="false" customHeight="true" outlineLevel="0" collapsed="false">
      <c r="A82" s="727" t="s">
        <v>448</v>
      </c>
      <c r="B82" s="727"/>
      <c r="C82" s="727"/>
      <c r="D82" s="727"/>
      <c r="E82" s="727"/>
      <c r="F82" s="727"/>
      <c r="G82" s="728" t="s">
        <v>263</v>
      </c>
      <c r="H82" s="728"/>
      <c r="I82" s="728"/>
      <c r="J82" s="728"/>
      <c r="K82" s="728"/>
      <c r="L82" s="728"/>
    </row>
    <row r="83" customFormat="false" ht="18" hidden="false" customHeight="true" outlineLevel="0" collapsed="false">
      <c r="A83" s="683" t="s">
        <v>310</v>
      </c>
      <c r="B83" s="698" t="s">
        <v>449</v>
      </c>
      <c r="C83" s="698"/>
      <c r="D83" s="698"/>
      <c r="E83" s="698"/>
      <c r="F83" s="698"/>
      <c r="G83" s="729" t="n">
        <f aca="false">G65</f>
        <v>5005.44</v>
      </c>
      <c r="H83" s="729" t="n">
        <f aca="false">H65</f>
        <v>0</v>
      </c>
      <c r="I83" s="729" t="n">
        <f aca="false">I65</f>
        <v>0</v>
      </c>
      <c r="J83" s="729" t="n">
        <f aca="false">J65</f>
        <v>5005.44</v>
      </c>
      <c r="K83" s="729" t="n">
        <f aca="false">K65</f>
        <v>0</v>
      </c>
      <c r="L83" s="730" t="n">
        <f aca="false">L65</f>
        <v>6168.24</v>
      </c>
    </row>
    <row r="84" customFormat="false" ht="18" hidden="false" customHeight="true" outlineLevel="0" collapsed="false">
      <c r="A84" s="683" t="s">
        <v>299</v>
      </c>
      <c r="B84" s="698" t="s">
        <v>431</v>
      </c>
      <c r="C84" s="698"/>
      <c r="D84" s="698"/>
      <c r="E84" s="698"/>
      <c r="F84" s="698"/>
      <c r="G84" s="729" t="n">
        <f aca="false">G70</f>
        <v>688.03</v>
      </c>
      <c r="H84" s="729" t="n">
        <f aca="false">H70</f>
        <v>0</v>
      </c>
      <c r="I84" s="729" t="n">
        <f aca="false">I70</f>
        <v>0</v>
      </c>
      <c r="J84" s="729" t="n">
        <f aca="false">J70</f>
        <v>547.56</v>
      </c>
      <c r="K84" s="729" t="n">
        <f aca="false">K70</f>
        <v>0</v>
      </c>
      <c r="L84" s="730" t="n">
        <f aca="false">L70</f>
        <v>792.01</v>
      </c>
    </row>
    <row r="85" customFormat="false" ht="18" hidden="false" customHeight="true" outlineLevel="0" collapsed="false">
      <c r="A85" s="731" t="s">
        <v>450</v>
      </c>
      <c r="B85" s="731"/>
      <c r="C85" s="731"/>
      <c r="D85" s="731"/>
      <c r="E85" s="731"/>
      <c r="F85" s="731"/>
      <c r="G85" s="732" t="n">
        <f aca="false">SUM(G83:G84)</f>
        <v>5693.47</v>
      </c>
      <c r="H85" s="732" t="n">
        <f aca="false">SUM(H83:H84)</f>
        <v>0</v>
      </c>
      <c r="I85" s="732" t="n">
        <f aca="false">SUM(I83:I84)</f>
        <v>0</v>
      </c>
      <c r="J85" s="732" t="n">
        <f aca="false">SUM(J83:J84)</f>
        <v>5553</v>
      </c>
      <c r="K85" s="732" t="n">
        <f aca="false">SUM(K83:K84)</f>
        <v>0</v>
      </c>
      <c r="L85" s="733" t="n">
        <f aca="false">SUM(L83:L84)</f>
        <v>6960.25</v>
      </c>
    </row>
    <row r="86" customFormat="false" ht="18" hidden="false" customHeight="true" outlineLevel="0" collapsed="false">
      <c r="A86" s="734" t="s">
        <v>313</v>
      </c>
      <c r="B86" s="735" t="s">
        <v>451</v>
      </c>
      <c r="C86" s="735"/>
      <c r="D86" s="735"/>
      <c r="E86" s="735"/>
      <c r="F86" s="735"/>
      <c r="G86" s="736" t="n">
        <f aca="false">G79</f>
        <v>1609.68</v>
      </c>
      <c r="H86" s="736" t="n">
        <f aca="false">H79</f>
        <v>0</v>
      </c>
      <c r="I86" s="736" t="n">
        <f aca="false">I79</f>
        <v>0</v>
      </c>
      <c r="J86" s="736" t="n">
        <f aca="false">J79</f>
        <v>1569.97</v>
      </c>
      <c r="K86" s="736" t="n">
        <f aca="false">K79</f>
        <v>0</v>
      </c>
      <c r="L86" s="737" t="n">
        <f aca="false">L79</f>
        <v>1967.84</v>
      </c>
    </row>
    <row r="87" customFormat="false" ht="43.5" hidden="false" customHeight="true" outlineLevel="0" collapsed="false">
      <c r="A87" s="738" t="s">
        <v>452</v>
      </c>
      <c r="B87" s="738"/>
      <c r="C87" s="738"/>
      <c r="D87" s="738"/>
      <c r="E87" s="738"/>
      <c r="F87" s="738"/>
      <c r="G87" s="739" t="n">
        <f aca="false">SUM(G85:G86)</f>
        <v>7303.15</v>
      </c>
      <c r="H87" s="739" t="n">
        <f aca="false">SUM(H85:H86)</f>
        <v>0</v>
      </c>
      <c r="I87" s="739" t="n">
        <f aca="false">SUM(I85:I86)</f>
        <v>0</v>
      </c>
      <c r="J87" s="739" t="n">
        <f aca="false">SUM(J85:J86)</f>
        <v>7122.97</v>
      </c>
      <c r="K87" s="739" t="n">
        <f aca="false">SUM(K85:K86)</f>
        <v>0</v>
      </c>
      <c r="L87" s="740" t="n">
        <f aca="false">SUM(L85:L86)</f>
        <v>8928.09</v>
      </c>
    </row>
  </sheetData>
  <sheetProtection sheet="true" password="d3be" objects="true" scenarios="true"/>
  <mergeCells count="97">
    <mergeCell ref="A3:L3"/>
    <mergeCell ref="A4:L4"/>
    <mergeCell ref="A5:L5"/>
    <mergeCell ref="A6:F6"/>
    <mergeCell ref="G6:L6"/>
    <mergeCell ref="A7:H7"/>
    <mergeCell ref="I7:L7"/>
    <mergeCell ref="A8:L8"/>
    <mergeCell ref="A9:A10"/>
    <mergeCell ref="B9:B10"/>
    <mergeCell ref="C9:D10"/>
    <mergeCell ref="E9:E10"/>
    <mergeCell ref="F9:F10"/>
    <mergeCell ref="G9:L9"/>
    <mergeCell ref="A11:L11"/>
    <mergeCell ref="A12:A22"/>
    <mergeCell ref="B12:B22"/>
    <mergeCell ref="C12:D12"/>
    <mergeCell ref="C13:E13"/>
    <mergeCell ref="C14:F14"/>
    <mergeCell ref="C15:E15"/>
    <mergeCell ref="C16:D16"/>
    <mergeCell ref="C17:D17"/>
    <mergeCell ref="C19:E19"/>
    <mergeCell ref="C20:F20"/>
    <mergeCell ref="C21:E21"/>
    <mergeCell ref="A23:F23"/>
    <mergeCell ref="A24:L24"/>
    <mergeCell ref="A25:B25"/>
    <mergeCell ref="C25:D25"/>
    <mergeCell ref="F25:L25"/>
    <mergeCell ref="A26:C26"/>
    <mergeCell ref="A27:C27"/>
    <mergeCell ref="A28:C28"/>
    <mergeCell ref="A29:C29"/>
    <mergeCell ref="A30:C30"/>
    <mergeCell ref="A31:C31"/>
    <mergeCell ref="A32:B32"/>
    <mergeCell ref="A33:B33"/>
    <mergeCell ref="A34:D34"/>
    <mergeCell ref="A35:D35"/>
    <mergeCell ref="A36:D36"/>
    <mergeCell ref="A37:F37"/>
    <mergeCell ref="A38:F38"/>
    <mergeCell ref="A39:L39"/>
    <mergeCell ref="A40:D40"/>
    <mergeCell ref="E40:F40"/>
    <mergeCell ref="G40:L40"/>
    <mergeCell ref="A42:D42"/>
    <mergeCell ref="A43:D43"/>
    <mergeCell ref="A44:D44"/>
    <mergeCell ref="A45:F45"/>
    <mergeCell ref="A46:L46"/>
    <mergeCell ref="A47:D47"/>
    <mergeCell ref="E47:F47"/>
    <mergeCell ref="G47:L47"/>
    <mergeCell ref="A48:D48"/>
    <mergeCell ref="A49:D49"/>
    <mergeCell ref="A50:D50"/>
    <mergeCell ref="A51:D51"/>
    <mergeCell ref="A52:F52"/>
    <mergeCell ref="A53:F53"/>
    <mergeCell ref="A54:F54"/>
    <mergeCell ref="A56:L56"/>
    <mergeCell ref="A57:L57"/>
    <mergeCell ref="A59:F59"/>
    <mergeCell ref="B60:E60"/>
    <mergeCell ref="G60:L60"/>
    <mergeCell ref="B61:F61"/>
    <mergeCell ref="B62:E62"/>
    <mergeCell ref="B63:E63"/>
    <mergeCell ref="A64:E64"/>
    <mergeCell ref="A65:F65"/>
    <mergeCell ref="B66:F66"/>
    <mergeCell ref="G66:L66"/>
    <mergeCell ref="B67:F67"/>
    <mergeCell ref="B68:F68"/>
    <mergeCell ref="B69:F69"/>
    <mergeCell ref="A70:F70"/>
    <mergeCell ref="B71:E71"/>
    <mergeCell ref="G71:L71"/>
    <mergeCell ref="B72:E72"/>
    <mergeCell ref="B73:E73"/>
    <mergeCell ref="B74:E74"/>
    <mergeCell ref="B75:E75"/>
    <mergeCell ref="B76:E76"/>
    <mergeCell ref="B77:E77"/>
    <mergeCell ref="B78:E78"/>
    <mergeCell ref="A80:L80"/>
    <mergeCell ref="A81:L81"/>
    <mergeCell ref="A82:F82"/>
    <mergeCell ref="G82:L82"/>
    <mergeCell ref="B83:F83"/>
    <mergeCell ref="B84:F84"/>
    <mergeCell ref="A85:F85"/>
    <mergeCell ref="B86:F86"/>
    <mergeCell ref="A87:F87"/>
  </mergeCells>
  <printOptions headings="false" gridLines="false" gridLinesSet="true" horizontalCentered="true" verticalCentered="false"/>
  <pageMargins left="0.39375" right="0" top="0.7875" bottom="0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5" man="true" max="16383" min="0"/>
  </rowBreaks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87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G6" activeCellId="0" sqref="G6"/>
    </sheetView>
  </sheetViews>
  <sheetFormatPr defaultColWidth="8.83203125" defaultRowHeight="12.75" zeroHeight="false" outlineLevelRow="0" outlineLevelCol="0"/>
  <cols>
    <col collapsed="false" customWidth="true" hidden="false" outlineLevel="0" max="1" min="1" style="281" width="10.16"/>
    <col collapsed="false" customWidth="true" hidden="false" outlineLevel="0" max="2" min="2" style="281" width="7.33"/>
    <col collapsed="false" customWidth="true" hidden="false" outlineLevel="0" max="3" min="3" style="281" width="14.66"/>
    <col collapsed="false" customWidth="true" hidden="false" outlineLevel="0" max="4" min="4" style="281" width="10.33"/>
    <col collapsed="false" customWidth="true" hidden="false" outlineLevel="0" max="5" min="5" style="281" width="10.16"/>
    <col collapsed="false" customWidth="true" hidden="false" outlineLevel="0" max="6" min="6" style="281" width="11.16"/>
    <col collapsed="false" customWidth="true" hidden="false" outlineLevel="0" max="7" min="7" style="547" width="13.66"/>
    <col collapsed="false" customWidth="true" hidden="false" outlineLevel="0" max="10" min="8" style="281" width="13.66"/>
    <col collapsed="false" customWidth="true" hidden="false" outlineLevel="0" max="12" min="11" style="281" width="14.83"/>
    <col collapsed="false" customWidth="true" hidden="false" outlineLevel="0" max="1025" min="13" style="281" width="9.16"/>
  </cols>
  <sheetData>
    <row r="1" customFormat="false" ht="12.75" hidden="false" customHeight="false" outlineLevel="0" collapsed="false">
      <c r="A1" s="548"/>
      <c r="B1" s="221" t="s">
        <v>0</v>
      </c>
      <c r="C1" s="221"/>
      <c r="D1" s="221"/>
      <c r="E1" s="221"/>
      <c r="F1" s="549"/>
      <c r="G1" s="550"/>
      <c r="H1" s="551"/>
      <c r="I1" s="551"/>
      <c r="J1" s="551"/>
      <c r="K1" s="551"/>
      <c r="L1" s="552"/>
    </row>
    <row r="2" customFormat="false" ht="12.75" hidden="false" customHeight="true" outlineLevel="0" collapsed="false">
      <c r="A2" s="262"/>
      <c r="B2" s="93" t="s">
        <v>42</v>
      </c>
      <c r="C2" s="93"/>
      <c r="D2" s="93"/>
      <c r="E2" s="93"/>
      <c r="F2" s="553"/>
      <c r="G2" s="554"/>
      <c r="L2" s="555"/>
    </row>
    <row r="3" customFormat="false" ht="48.75" hidden="false" customHeight="true" outlineLevel="0" collapsed="false">
      <c r="A3" s="556" t="s">
        <v>453</v>
      </c>
      <c r="B3" s="556"/>
      <c r="C3" s="556"/>
      <c r="D3" s="556"/>
      <c r="E3" s="556"/>
      <c r="F3" s="556"/>
      <c r="G3" s="556"/>
      <c r="H3" s="556"/>
      <c r="I3" s="556"/>
      <c r="J3" s="556"/>
      <c r="K3" s="556"/>
      <c r="L3" s="556"/>
    </row>
    <row r="4" customFormat="false" ht="20.25" hidden="false" customHeight="true" outlineLevel="0" collapsed="false">
      <c r="A4" s="557" t="str">
        <f aca="false">BH!$A$4</f>
        <v>ANEXO X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</row>
    <row r="5" customFormat="false" ht="18.75" hidden="false" customHeight="true" outlineLevel="0" collapsed="false">
      <c r="A5" s="558" t="s">
        <v>389</v>
      </c>
      <c r="B5" s="558"/>
      <c r="C5" s="558"/>
      <c r="D5" s="558"/>
      <c r="E5" s="558"/>
      <c r="F5" s="558"/>
      <c r="G5" s="558"/>
      <c r="H5" s="558"/>
      <c r="I5" s="558"/>
      <c r="J5" s="558"/>
      <c r="K5" s="558"/>
      <c r="L5" s="558"/>
    </row>
    <row r="6" customFormat="false" ht="12.75" hidden="false" customHeight="false" outlineLevel="0" collapsed="false">
      <c r="A6" s="559" t="s">
        <v>390</v>
      </c>
      <c r="B6" s="559"/>
      <c r="C6" s="559"/>
      <c r="D6" s="559"/>
      <c r="E6" s="559"/>
      <c r="F6" s="559"/>
      <c r="G6" s="560" t="str">
        <f aca="false">Dados!A7</f>
        <v>CCT 2026 – MG000731/2026 (BH e outras) e MG000730/2026 (Juiz de Fora) – Data base da categoria 01 de janeiro</v>
      </c>
      <c r="H6" s="560"/>
      <c r="I6" s="560"/>
      <c r="J6" s="560"/>
      <c r="K6" s="560"/>
      <c r="L6" s="560"/>
    </row>
    <row r="7" customFormat="false" ht="23.25" hidden="false" customHeight="true" outlineLevel="0" collapsed="false">
      <c r="A7" s="268" t="s">
        <v>471</v>
      </c>
      <c r="B7" s="268"/>
      <c r="C7" s="268"/>
      <c r="D7" s="268"/>
      <c r="E7" s="268"/>
      <c r="F7" s="268"/>
      <c r="G7" s="268"/>
      <c r="H7" s="268"/>
      <c r="I7" s="561" t="s">
        <v>102</v>
      </c>
      <c r="J7" s="561"/>
      <c r="K7" s="561"/>
      <c r="L7" s="561"/>
    </row>
    <row r="8" customFormat="false" ht="16.5" hidden="false" customHeight="true" outlineLevel="0" collapsed="false">
      <c r="A8" s="562" t="s">
        <v>392</v>
      </c>
      <c r="B8" s="562"/>
      <c r="C8" s="562"/>
      <c r="D8" s="562"/>
      <c r="E8" s="562"/>
      <c r="F8" s="562"/>
      <c r="G8" s="562"/>
      <c r="H8" s="562"/>
      <c r="I8" s="562"/>
      <c r="J8" s="562"/>
      <c r="K8" s="562"/>
      <c r="L8" s="562"/>
    </row>
    <row r="9" customFormat="false" ht="12.75" hidden="false" customHeight="true" outlineLevel="0" collapsed="false">
      <c r="A9" s="563" t="s">
        <v>205</v>
      </c>
      <c r="B9" s="564" t="s">
        <v>393</v>
      </c>
      <c r="C9" s="565" t="s">
        <v>394</v>
      </c>
      <c r="D9" s="565"/>
      <c r="E9" s="566" t="s">
        <v>395</v>
      </c>
      <c r="F9" s="567" t="s">
        <v>396</v>
      </c>
      <c r="G9" s="568"/>
      <c r="H9" s="568"/>
      <c r="I9" s="568"/>
      <c r="J9" s="568"/>
      <c r="K9" s="568"/>
      <c r="L9" s="568"/>
    </row>
    <row r="10" customFormat="false" ht="68.25" hidden="false" customHeight="true" outlineLevel="0" collapsed="false">
      <c r="A10" s="563"/>
      <c r="B10" s="564"/>
      <c r="C10" s="565"/>
      <c r="D10" s="565"/>
      <c r="E10" s="566"/>
      <c r="F10" s="566"/>
      <c r="G10" s="569" t="s">
        <v>137</v>
      </c>
      <c r="H10" s="569" t="s">
        <v>138</v>
      </c>
      <c r="I10" s="569" t="s">
        <v>139</v>
      </c>
      <c r="J10" s="569" t="s">
        <v>455</v>
      </c>
      <c r="K10" s="569" t="s">
        <v>141</v>
      </c>
      <c r="L10" s="570" t="s">
        <v>142</v>
      </c>
    </row>
    <row r="11" customFormat="false" ht="18" hidden="false" customHeight="true" outlineLevel="0" collapsed="false">
      <c r="A11" s="741" t="s">
        <v>400</v>
      </c>
      <c r="B11" s="741"/>
      <c r="C11" s="741"/>
      <c r="D11" s="741"/>
      <c r="E11" s="741"/>
      <c r="F11" s="741"/>
      <c r="G11" s="741"/>
      <c r="H11" s="741"/>
      <c r="I11" s="741"/>
      <c r="J11" s="741"/>
      <c r="K11" s="741"/>
      <c r="L11" s="741"/>
    </row>
    <row r="12" customFormat="false" ht="18" hidden="false" customHeight="true" outlineLevel="0" collapsed="false">
      <c r="A12" s="574" t="n">
        <v>1</v>
      </c>
      <c r="B12" s="575" t="n">
        <v>1</v>
      </c>
      <c r="C12" s="576" t="s">
        <v>401</v>
      </c>
      <c r="D12" s="576"/>
      <c r="E12" s="577" t="n">
        <v>220</v>
      </c>
      <c r="F12" s="578" t="n">
        <f aca="false">Dados!F8</f>
        <v>2524.9</v>
      </c>
      <c r="G12" s="743" t="n">
        <f aca="false">F12</f>
        <v>2524.9</v>
      </c>
      <c r="H12" s="579" t="n">
        <v>0</v>
      </c>
      <c r="I12" s="580" t="n">
        <v>0</v>
      </c>
      <c r="J12" s="580" t="n">
        <v>0</v>
      </c>
      <c r="K12" s="580" t="n">
        <f aca="false">F12</f>
        <v>2524.9</v>
      </c>
      <c r="L12" s="581" t="n">
        <f aca="false">F12</f>
        <v>2524.9</v>
      </c>
    </row>
    <row r="13" customFormat="false" ht="18" hidden="false" customHeight="true" outlineLevel="0" collapsed="false">
      <c r="A13" s="574"/>
      <c r="B13" s="575"/>
      <c r="C13" s="582" t="s">
        <v>293</v>
      </c>
      <c r="D13" s="582"/>
      <c r="E13" s="582"/>
      <c r="F13" s="583" t="n">
        <v>0.3</v>
      </c>
      <c r="G13" s="747" t="n">
        <f aca="false">ROUND(($F$13*G12),2)</f>
        <v>757.47</v>
      </c>
      <c r="H13" s="584" t="n">
        <f aca="false">ROUND(($F$13*H12),2)</f>
        <v>0</v>
      </c>
      <c r="I13" s="584" t="n">
        <f aca="false">ROUND(($F$13*I12),2)</f>
        <v>0</v>
      </c>
      <c r="J13" s="584" t="n">
        <v>0</v>
      </c>
      <c r="K13" s="584" t="n">
        <f aca="false">ROUND(($F$13*K12),2)</f>
        <v>757.47</v>
      </c>
      <c r="L13" s="585" t="n">
        <f aca="false">ROUND(($F$13*L12),2)</f>
        <v>757.47</v>
      </c>
    </row>
    <row r="14" customFormat="false" ht="18" hidden="false" customHeight="true" outlineLevel="0" collapsed="false">
      <c r="A14" s="574"/>
      <c r="B14" s="575"/>
      <c r="C14" s="586" t="s">
        <v>402</v>
      </c>
      <c r="D14" s="586"/>
      <c r="E14" s="586"/>
      <c r="F14" s="586"/>
      <c r="G14" s="749" t="n">
        <f aca="false">SUM(G12:G13)</f>
        <v>3282.37</v>
      </c>
      <c r="H14" s="276" t="n">
        <f aca="false">SUM(H12:H13)</f>
        <v>0</v>
      </c>
      <c r="I14" s="276" t="n">
        <f aca="false">SUM(I12:I13)</f>
        <v>0</v>
      </c>
      <c r="J14" s="276" t="n">
        <f aca="false">SUM(J12:J13)</f>
        <v>0</v>
      </c>
      <c r="K14" s="276" t="n">
        <f aca="false">SUM(K12:K13)</f>
        <v>3282.37</v>
      </c>
      <c r="L14" s="587" t="n">
        <f aca="false">SUM(L12:L13)</f>
        <v>3282.37</v>
      </c>
    </row>
    <row r="15" customFormat="false" ht="18" hidden="false" customHeight="true" outlineLevel="0" collapsed="false">
      <c r="A15" s="574"/>
      <c r="B15" s="575"/>
      <c r="C15" s="588" t="s">
        <v>122</v>
      </c>
      <c r="D15" s="588"/>
      <c r="E15" s="588"/>
      <c r="F15" s="589" t="n">
        <v>0</v>
      </c>
      <c r="G15" s="462" t="n">
        <f aca="false">IF(Dados!$P$13="SIM",Dados!$Q$13,0)</f>
        <v>0</v>
      </c>
      <c r="H15" s="276" t="n">
        <v>0</v>
      </c>
      <c r="I15" s="276" t="n">
        <v>0</v>
      </c>
      <c r="J15" s="276" t="n">
        <v>0</v>
      </c>
      <c r="K15" s="276" t="n">
        <v>0</v>
      </c>
      <c r="L15" s="587" t="n">
        <v>0</v>
      </c>
    </row>
    <row r="16" customFormat="false" ht="27" hidden="false" customHeight="true" outlineLevel="0" collapsed="false">
      <c r="A16" s="574"/>
      <c r="B16" s="575"/>
      <c r="C16" s="588" t="s">
        <v>456</v>
      </c>
      <c r="D16" s="588"/>
      <c r="E16" s="590"/>
      <c r="F16" s="591" t="n">
        <v>0</v>
      </c>
      <c r="G16" s="477" t="n">
        <v>0</v>
      </c>
      <c r="H16" s="276" t="n">
        <v>0</v>
      </c>
      <c r="I16" s="578" t="n">
        <v>0</v>
      </c>
      <c r="J16" s="578" t="n">
        <v>0</v>
      </c>
      <c r="K16" s="578" t="n">
        <v>0</v>
      </c>
      <c r="L16" s="592" t="n">
        <v>0</v>
      </c>
    </row>
    <row r="17" customFormat="false" ht="27" hidden="false" customHeight="true" outlineLevel="0" collapsed="false">
      <c r="A17" s="574"/>
      <c r="B17" s="575"/>
      <c r="C17" s="588" t="s">
        <v>457</v>
      </c>
      <c r="D17" s="588"/>
      <c r="E17" s="590"/>
      <c r="F17" s="591" t="n">
        <v>0</v>
      </c>
      <c r="G17" s="751" t="n">
        <v>0</v>
      </c>
      <c r="H17" s="593" t="n">
        <f aca="false">ROUND((H12*F17),2)</f>
        <v>0</v>
      </c>
      <c r="I17" s="594" t="n">
        <v>0</v>
      </c>
      <c r="J17" s="594" t="n">
        <v>0</v>
      </c>
      <c r="K17" s="594" t="n">
        <v>0</v>
      </c>
      <c r="L17" s="595" t="n">
        <v>0</v>
      </c>
    </row>
    <row r="18" customFormat="false" ht="18" hidden="false" customHeight="true" outlineLevel="0" collapsed="false">
      <c r="A18" s="574"/>
      <c r="B18" s="575"/>
      <c r="C18" s="596" t="s">
        <v>117</v>
      </c>
      <c r="D18" s="597"/>
      <c r="E18" s="598" t="n">
        <f aca="false">Dados!O10</f>
        <v>15.21</v>
      </c>
      <c r="F18" s="599" t="n">
        <f aca="false">Dados!K12</f>
        <v>0.4</v>
      </c>
      <c r="G18" s="751" t="n">
        <v>0</v>
      </c>
      <c r="H18" s="593" t="n">
        <v>0</v>
      </c>
      <c r="I18" s="593" t="n">
        <v>0</v>
      </c>
      <c r="J18" s="593" t="n">
        <f aca="false">($F$18*J14/220)*7*$E$18</f>
        <v>0</v>
      </c>
      <c r="K18" s="593" t="n">
        <v>0</v>
      </c>
      <c r="L18" s="595" t="n">
        <f aca="false">((($F$18*L14/220)*7)*$E$18)</f>
        <v>635.407152545455</v>
      </c>
    </row>
    <row r="19" customFormat="false" ht="18" hidden="false" customHeight="true" outlineLevel="0" collapsed="false">
      <c r="A19" s="574"/>
      <c r="B19" s="575"/>
      <c r="C19" s="600" t="s">
        <v>336</v>
      </c>
      <c r="D19" s="600"/>
      <c r="E19" s="600"/>
      <c r="F19" s="601" t="n">
        <v>0.2</v>
      </c>
      <c r="G19" s="751" t="n">
        <f aca="false">G18*$F$19</f>
        <v>0</v>
      </c>
      <c r="H19" s="593" t="n">
        <f aca="false">H18*$F$19</f>
        <v>0</v>
      </c>
      <c r="I19" s="593" t="n">
        <f aca="false">I18*$F$19</f>
        <v>0</v>
      </c>
      <c r="J19" s="593" t="n">
        <f aca="false">J18*$F$19</f>
        <v>0</v>
      </c>
      <c r="K19" s="593" t="n">
        <f aca="false">K18*$F$19</f>
        <v>0</v>
      </c>
      <c r="L19" s="595" t="n">
        <f aca="false">L18*$F$19</f>
        <v>127.081430509091</v>
      </c>
    </row>
    <row r="20" customFormat="false" ht="18" hidden="false" customHeight="true" outlineLevel="0" collapsed="false">
      <c r="A20" s="574"/>
      <c r="B20" s="575"/>
      <c r="C20" s="602" t="s">
        <v>405</v>
      </c>
      <c r="D20" s="602"/>
      <c r="E20" s="602"/>
      <c r="F20" s="602"/>
      <c r="G20" s="523" t="n">
        <f aca="false">SUM(G14:G19)</f>
        <v>3282.37</v>
      </c>
      <c r="H20" s="603" t="n">
        <f aca="false">SUM(H14:H19)</f>
        <v>0</v>
      </c>
      <c r="I20" s="603" t="n">
        <f aca="false">SUM(I14:I19)</f>
        <v>0</v>
      </c>
      <c r="J20" s="603" t="n">
        <f aca="false">SUM(J14:J19)</f>
        <v>0</v>
      </c>
      <c r="K20" s="603" t="n">
        <f aca="false">SUM(K14:K19)</f>
        <v>3282.37</v>
      </c>
      <c r="L20" s="604" t="n">
        <f aca="false">SUM(L14:L19)</f>
        <v>4044.85858305455</v>
      </c>
    </row>
    <row r="21" customFormat="false" ht="18" hidden="false" customHeight="true" outlineLevel="0" collapsed="false">
      <c r="A21" s="574"/>
      <c r="B21" s="575"/>
      <c r="C21" s="605" t="s">
        <v>406</v>
      </c>
      <c r="D21" s="605"/>
      <c r="E21" s="605"/>
      <c r="F21" s="606" t="n">
        <f aca="false">Encargos!C58</f>
        <v>0.764</v>
      </c>
      <c r="G21" s="743" t="n">
        <f aca="false">ROUND(($F$21*G20),2)</f>
        <v>2507.73</v>
      </c>
      <c r="H21" s="579" t="n">
        <f aca="false">ROUND(($F$21*H20),2)</f>
        <v>0</v>
      </c>
      <c r="I21" s="579" t="n">
        <f aca="false">ROUND(($F$21*I20),2)</f>
        <v>0</v>
      </c>
      <c r="J21" s="579" t="n">
        <f aca="false">ROUND(($F$21*J20),2)</f>
        <v>0</v>
      </c>
      <c r="K21" s="579" t="n">
        <f aca="false">ROUND(($F$21*K20),2)</f>
        <v>2507.73</v>
      </c>
      <c r="L21" s="581" t="n">
        <f aca="false">ROUND(($F$21*L20),2)</f>
        <v>3090.27</v>
      </c>
    </row>
    <row r="22" customFormat="false" ht="43.5" hidden="false" customHeight="true" outlineLevel="0" collapsed="false">
      <c r="A22" s="574"/>
      <c r="B22" s="575"/>
      <c r="C22" s="607" t="s">
        <v>341</v>
      </c>
      <c r="D22" s="607" t="n">
        <f aca="false">Dados!O11</f>
        <v>4.97</v>
      </c>
      <c r="E22" s="608" t="n">
        <f aca="false">Dados!E15</f>
        <v>22</v>
      </c>
      <c r="F22" s="593" t="n">
        <f aca="false">Dados!O10</f>
        <v>15.21</v>
      </c>
      <c r="G22" s="747" t="n">
        <v>0</v>
      </c>
      <c r="H22" s="584" t="n">
        <v>0</v>
      </c>
      <c r="I22" s="609" t="n">
        <v>0</v>
      </c>
      <c r="J22" s="584" t="n">
        <v>0</v>
      </c>
      <c r="K22" s="584" t="n">
        <f aca="false">ROUND((((K14/220)+((K14/220)*0.6))*$F$22),2)</f>
        <v>363.09</v>
      </c>
      <c r="L22" s="585" t="n">
        <f aca="false">ROUND((((L14/220)+((L14/220)*0.6))*$F$22),2)</f>
        <v>363.09</v>
      </c>
    </row>
    <row r="23" customFormat="false" ht="18" hidden="false" customHeight="true" outlineLevel="0" collapsed="false">
      <c r="A23" s="610" t="s">
        <v>407</v>
      </c>
      <c r="B23" s="610"/>
      <c r="C23" s="610"/>
      <c r="D23" s="610"/>
      <c r="E23" s="610"/>
      <c r="F23" s="610"/>
      <c r="G23" s="611" t="n">
        <f aca="false">SUM(G20:G22)</f>
        <v>5790.1</v>
      </c>
      <c r="H23" s="611" t="n">
        <f aca="false">SUM(H20:H22)</f>
        <v>0</v>
      </c>
      <c r="I23" s="611" t="n">
        <f aca="false">SUM(I20:I22)</f>
        <v>0</v>
      </c>
      <c r="J23" s="611" t="n">
        <f aca="false">SUM(J20:J22)</f>
        <v>0</v>
      </c>
      <c r="K23" s="611" t="n">
        <f aca="false">SUM(K20:K22)</f>
        <v>6153.19</v>
      </c>
      <c r="L23" s="612" t="n">
        <f aca="false">SUM(L20:L22)</f>
        <v>7498.21858305455</v>
      </c>
    </row>
    <row r="24" customFormat="false" ht="18" hidden="false" customHeight="true" outlineLevel="0" collapsed="false">
      <c r="A24" s="613" t="s">
        <v>408</v>
      </c>
      <c r="B24" s="613"/>
      <c r="C24" s="613"/>
      <c r="D24" s="613"/>
      <c r="E24" s="613"/>
      <c r="F24" s="613"/>
      <c r="G24" s="613"/>
      <c r="H24" s="613"/>
      <c r="I24" s="613"/>
      <c r="J24" s="613"/>
      <c r="K24" s="613"/>
      <c r="L24" s="613"/>
    </row>
    <row r="25" customFormat="false" ht="18" hidden="false" customHeight="true" outlineLevel="0" collapsed="false">
      <c r="A25" s="614" t="s">
        <v>205</v>
      </c>
      <c r="B25" s="614"/>
      <c r="C25" s="496" t="s">
        <v>409</v>
      </c>
      <c r="D25" s="496"/>
      <c r="E25" s="615" t="s">
        <v>206</v>
      </c>
      <c r="F25" s="616" t="s">
        <v>410</v>
      </c>
      <c r="G25" s="616"/>
      <c r="H25" s="616"/>
      <c r="I25" s="616"/>
      <c r="J25" s="616"/>
      <c r="K25" s="616"/>
      <c r="L25" s="616"/>
    </row>
    <row r="26" customFormat="false" ht="18" hidden="false" customHeight="true" outlineLevel="0" collapsed="false">
      <c r="A26" s="617" t="s">
        <v>107</v>
      </c>
      <c r="B26" s="617"/>
      <c r="C26" s="617"/>
      <c r="D26" s="577"/>
      <c r="E26" s="618"/>
      <c r="F26" s="619"/>
      <c r="G26" s="743" t="n">
        <f aca="false">Dados!$F$9</f>
        <v>82.45</v>
      </c>
      <c r="H26" s="579" t="n">
        <v>0</v>
      </c>
      <c r="I26" s="579" t="n">
        <v>0</v>
      </c>
      <c r="J26" s="579" t="n">
        <v>0</v>
      </c>
      <c r="K26" s="579" t="n">
        <f aca="false">Dados!$F$9</f>
        <v>82.45</v>
      </c>
      <c r="L26" s="581" t="n">
        <f aca="false">Dados!$F$9</f>
        <v>82.45</v>
      </c>
    </row>
    <row r="27" customFormat="false" ht="18" hidden="false" customHeight="true" outlineLevel="0" collapsed="false">
      <c r="A27" s="274" t="s">
        <v>110</v>
      </c>
      <c r="B27" s="274"/>
      <c r="C27" s="274"/>
      <c r="D27" s="760"/>
      <c r="E27" s="761"/>
      <c r="F27" s="646"/>
      <c r="G27" s="751" t="n">
        <f aca="false">Dados!$F$10</f>
        <v>20.7</v>
      </c>
      <c r="H27" s="593" t="n">
        <v>0</v>
      </c>
      <c r="I27" s="593" t="n">
        <v>0</v>
      </c>
      <c r="J27" s="593" t="n">
        <v>0</v>
      </c>
      <c r="K27" s="593" t="n">
        <f aca="false">Dados!$F$10</f>
        <v>20.7</v>
      </c>
      <c r="L27" s="595" t="n">
        <f aca="false">Dados!$F$10</f>
        <v>20.7</v>
      </c>
    </row>
    <row r="28" customFormat="false" ht="24.75" hidden="false" customHeight="true" outlineLevel="0" collapsed="false">
      <c r="A28" s="620" t="s">
        <v>411</v>
      </c>
      <c r="B28" s="620"/>
      <c r="C28" s="620"/>
      <c r="D28" s="607"/>
      <c r="E28" s="593"/>
      <c r="F28" s="623"/>
      <c r="G28" s="751" t="n">
        <f aca="false">Dados!$F$11</f>
        <v>4</v>
      </c>
      <c r="H28" s="593" t="n">
        <v>0</v>
      </c>
      <c r="I28" s="593" t="n">
        <v>0</v>
      </c>
      <c r="J28" s="593" t="n">
        <v>0</v>
      </c>
      <c r="K28" s="593" t="n">
        <f aca="false">Dados!$F$11</f>
        <v>4</v>
      </c>
      <c r="L28" s="595" t="n">
        <f aca="false">Dados!$F$11</f>
        <v>4</v>
      </c>
    </row>
    <row r="29" customFormat="false" ht="18" hidden="false" customHeight="true" outlineLevel="0" collapsed="false">
      <c r="A29" s="620" t="s">
        <v>116</v>
      </c>
      <c r="B29" s="620"/>
      <c r="C29" s="620"/>
      <c r="D29" s="275"/>
      <c r="E29" s="532"/>
      <c r="F29" s="623"/>
      <c r="G29" s="751" t="n">
        <f aca="false">Dados!$F$12</f>
        <v>156.95</v>
      </c>
      <c r="H29" s="593" t="n">
        <v>0</v>
      </c>
      <c r="I29" s="593" t="n">
        <v>0</v>
      </c>
      <c r="J29" s="593" t="n">
        <v>0</v>
      </c>
      <c r="K29" s="593" t="n">
        <f aca="false">Dados!$F$12</f>
        <v>156.95</v>
      </c>
      <c r="L29" s="595" t="n">
        <f aca="false">Dados!$F$12</f>
        <v>156.95</v>
      </c>
    </row>
    <row r="30" customFormat="false" ht="18" hidden="false" customHeight="true" outlineLevel="0" collapsed="false">
      <c r="A30" s="620" t="s">
        <v>412</v>
      </c>
      <c r="B30" s="620"/>
      <c r="C30" s="620"/>
      <c r="D30" s="275"/>
      <c r="E30" s="532"/>
      <c r="F30" s="623"/>
      <c r="G30" s="751" t="n">
        <f aca="false">Dados!$F$13</f>
        <v>21.17</v>
      </c>
      <c r="H30" s="593" t="n">
        <v>0</v>
      </c>
      <c r="I30" s="593" t="n">
        <v>0</v>
      </c>
      <c r="J30" s="593" t="n">
        <v>0</v>
      </c>
      <c r="K30" s="593" t="n">
        <f aca="false">Dados!$F$13</f>
        <v>21.17</v>
      </c>
      <c r="L30" s="595" t="n">
        <f aca="false">Dados!$F$13</f>
        <v>21.17</v>
      </c>
    </row>
    <row r="31" customFormat="false" ht="18" hidden="false" customHeight="true" outlineLevel="0" collapsed="false">
      <c r="A31" s="274" t="s">
        <v>125</v>
      </c>
      <c r="B31" s="274"/>
      <c r="C31" s="274"/>
      <c r="D31" s="275"/>
      <c r="E31" s="593"/>
      <c r="F31" s="623"/>
      <c r="G31" s="751" t="n">
        <f aca="false">Dados!$F$14</f>
        <v>210.57</v>
      </c>
      <c r="H31" s="593" t="n">
        <v>0</v>
      </c>
      <c r="I31" s="593" t="n">
        <v>0</v>
      </c>
      <c r="J31" s="593" t="n">
        <v>0</v>
      </c>
      <c r="K31" s="593" t="n">
        <f aca="false">Dados!$F$14</f>
        <v>210.57</v>
      </c>
      <c r="L31" s="595" t="n">
        <f aca="false">Dados!$F$14</f>
        <v>210.57</v>
      </c>
    </row>
    <row r="32" customFormat="false" ht="18" hidden="false" customHeight="true" outlineLevel="0" collapsed="false">
      <c r="A32" s="624" t="s">
        <v>126</v>
      </c>
      <c r="B32" s="624"/>
      <c r="C32" s="625" t="n">
        <f aca="false">Dados!E15</f>
        <v>22</v>
      </c>
      <c r="D32" s="626" t="n">
        <f aca="false">Dados!D15</f>
        <v>15.21</v>
      </c>
      <c r="E32" s="627" t="n">
        <f aca="false">Dados!F15</f>
        <v>0</v>
      </c>
      <c r="F32" s="623" t="n">
        <f aca="false">Dados!G15</f>
        <v>28.16</v>
      </c>
      <c r="G32" s="751" t="n">
        <f aca="false">ROUND((($F$32*$C$32)-(($F$32*$C$32)*$E$32)),2)</f>
        <v>619.52</v>
      </c>
      <c r="H32" s="593" t="n">
        <v>0</v>
      </c>
      <c r="I32" s="593" t="n">
        <v>0</v>
      </c>
      <c r="J32" s="593" t="n">
        <v>0</v>
      </c>
      <c r="K32" s="593" t="n">
        <f aca="false">ROUND((($F$32*$D$32)-(($F$32*$D$32)*$E$32)),2)</f>
        <v>428.31</v>
      </c>
      <c r="L32" s="595" t="n">
        <f aca="false">ROUND((($F$32*$D$32)-(($F$32*$D$32)*$E$32)),2)</f>
        <v>428.31</v>
      </c>
    </row>
    <row r="33" customFormat="false" ht="18" hidden="false" customHeight="true" outlineLevel="0" collapsed="false">
      <c r="A33" s="629" t="s">
        <v>128</v>
      </c>
      <c r="B33" s="629"/>
      <c r="C33" s="630" t="n">
        <f aca="false">Dados!E16</f>
        <v>22</v>
      </c>
      <c r="D33" s="631" t="n">
        <f aca="false">Dados!D16</f>
        <v>15.21</v>
      </c>
      <c r="E33" s="632" t="n">
        <f aca="false">Dados!F16</f>
        <v>0.06</v>
      </c>
      <c r="F33" s="633" t="n">
        <f aca="false">Dados!E39</f>
        <v>2.5</v>
      </c>
      <c r="G33" s="747" t="n">
        <f aca="false">ROUND((IF(((($F$33*2)*$C$33)-($E$33*G12))&gt;0,((($F$33*2)*$C$33)-($E$33*G12)),0)),2)</f>
        <v>0</v>
      </c>
      <c r="H33" s="584" t="n">
        <v>0</v>
      </c>
      <c r="I33" s="584" t="n">
        <v>0</v>
      </c>
      <c r="J33" s="593" t="n">
        <v>0</v>
      </c>
      <c r="K33" s="593" t="n">
        <f aca="false">ROUND((IF(((($F$33*2)*$D$33)-($E$33*K12))&gt;0,((($F$33*2)*$D$33)-($E$33*K12)),0)),2)</f>
        <v>0</v>
      </c>
      <c r="L33" s="595" t="n">
        <f aca="false">ROUND((IF(((($F$33*2)*$D$33)-($E$33*L12))&gt;0,((($F$33*2)*$D$33)-($E$33*L12)),0)),2)</f>
        <v>0</v>
      </c>
    </row>
    <row r="34" customFormat="false" ht="18" hidden="false" customHeight="true" outlineLevel="0" collapsed="false">
      <c r="A34" s="629" t="str">
        <f aca="false">Dados!H17</f>
        <v>Outros (inserir somente com a justificativa legal)</v>
      </c>
      <c r="B34" s="629"/>
      <c r="C34" s="629"/>
      <c r="D34" s="629"/>
      <c r="E34" s="764"/>
      <c r="F34" s="765"/>
      <c r="G34" s="634" t="n">
        <f aca="false">Dados!M17</f>
        <v>0</v>
      </c>
      <c r="H34" s="276" t="n">
        <f aca="false">Dados!M17</f>
        <v>0</v>
      </c>
      <c r="I34" s="276" t="n">
        <f aca="false">Dados!M17</f>
        <v>0</v>
      </c>
      <c r="J34" s="276" t="n">
        <f aca="false">Dados!M17</f>
        <v>0</v>
      </c>
      <c r="K34" s="276" t="n">
        <f aca="false">Dados!M17</f>
        <v>0</v>
      </c>
      <c r="L34" s="587" t="n">
        <f aca="false">Dados!M17</f>
        <v>0</v>
      </c>
    </row>
    <row r="35" customFormat="false" ht="18" hidden="false" customHeight="true" outlineLevel="0" collapsed="false">
      <c r="A35" s="629" t="str">
        <f aca="false">Dados!H18</f>
        <v>Outros (inserir somente com a justificativa legal)</v>
      </c>
      <c r="B35" s="629"/>
      <c r="C35" s="629"/>
      <c r="D35" s="629"/>
      <c r="E35" s="764"/>
      <c r="F35" s="765"/>
      <c r="G35" s="634" t="n">
        <f aca="false">Dados!M18</f>
        <v>0</v>
      </c>
      <c r="H35" s="276" t="n">
        <f aca="false">Dados!M18</f>
        <v>0</v>
      </c>
      <c r="I35" s="276" t="n">
        <f aca="false">Dados!M18</f>
        <v>0</v>
      </c>
      <c r="J35" s="276" t="n">
        <f aca="false">Dados!M18</f>
        <v>0</v>
      </c>
      <c r="K35" s="276" t="n">
        <f aca="false">Dados!M18</f>
        <v>0</v>
      </c>
      <c r="L35" s="587" t="n">
        <f aca="false">Dados!M18</f>
        <v>0</v>
      </c>
    </row>
    <row r="36" customFormat="false" ht="18" hidden="false" customHeight="true" outlineLevel="0" collapsed="false">
      <c r="A36" s="629" t="str">
        <f aca="false">Dados!H19</f>
        <v>Outros (inserir somente com a justificativa legal)</v>
      </c>
      <c r="B36" s="629"/>
      <c r="C36" s="629"/>
      <c r="D36" s="629"/>
      <c r="E36" s="764"/>
      <c r="F36" s="765"/>
      <c r="G36" s="634" t="n">
        <f aca="false">Dados!M19</f>
        <v>0</v>
      </c>
      <c r="H36" s="276" t="n">
        <f aca="false">Dados!M19</f>
        <v>0</v>
      </c>
      <c r="I36" s="276" t="n">
        <f aca="false">Dados!M19</f>
        <v>0</v>
      </c>
      <c r="J36" s="276" t="n">
        <f aca="false">Dados!M19</f>
        <v>0</v>
      </c>
      <c r="K36" s="276" t="n">
        <f aca="false">Dados!M19</f>
        <v>0</v>
      </c>
      <c r="L36" s="587" t="n">
        <f aca="false">Dados!M19</f>
        <v>0</v>
      </c>
    </row>
    <row r="37" customFormat="false" ht="18" hidden="false" customHeight="true" outlineLevel="0" collapsed="false">
      <c r="A37" s="635" t="s">
        <v>413</v>
      </c>
      <c r="B37" s="635"/>
      <c r="C37" s="635"/>
      <c r="D37" s="635"/>
      <c r="E37" s="635"/>
      <c r="F37" s="635"/>
      <c r="G37" s="603" t="n">
        <f aca="false">SUM(G26:G36)</f>
        <v>1115.36</v>
      </c>
      <c r="H37" s="603" t="n">
        <f aca="false">SUM(H26:H36)</f>
        <v>0</v>
      </c>
      <c r="I37" s="603" t="n">
        <f aca="false">SUM(I26:I36)</f>
        <v>0</v>
      </c>
      <c r="J37" s="603" t="n">
        <f aca="false">SUM(J26:J36)</f>
        <v>0</v>
      </c>
      <c r="K37" s="603" t="n">
        <f aca="false">SUM(K26:K36)</f>
        <v>924.15</v>
      </c>
      <c r="L37" s="604" t="n">
        <f aca="false">SUM(L26:L36)</f>
        <v>924.15</v>
      </c>
    </row>
    <row r="38" customFormat="false" ht="18" hidden="false" customHeight="true" outlineLevel="0" collapsed="false">
      <c r="A38" s="636" t="s">
        <v>414</v>
      </c>
      <c r="B38" s="636"/>
      <c r="C38" s="636"/>
      <c r="D38" s="636"/>
      <c r="E38" s="636"/>
      <c r="F38" s="636"/>
      <c r="G38" s="766" t="n">
        <f aca="false">G23+G37</f>
        <v>6905.46</v>
      </c>
      <c r="H38" s="611" t="n">
        <f aca="false">H23+H37</f>
        <v>0</v>
      </c>
      <c r="I38" s="611" t="n">
        <f aca="false">I23+I37</f>
        <v>0</v>
      </c>
      <c r="J38" s="611" t="n">
        <f aca="false">J23+J37</f>
        <v>0</v>
      </c>
      <c r="K38" s="611" t="n">
        <f aca="false">K23+K37</f>
        <v>7077.34</v>
      </c>
      <c r="L38" s="612" t="n">
        <f aca="false">L23+L37</f>
        <v>8422.36858305455</v>
      </c>
    </row>
    <row r="39" customFormat="false" ht="18" hidden="false" customHeight="true" outlineLevel="0" collapsed="false">
      <c r="A39" s="613" t="s">
        <v>415</v>
      </c>
      <c r="B39" s="613"/>
      <c r="C39" s="613"/>
      <c r="D39" s="613"/>
      <c r="E39" s="613"/>
      <c r="F39" s="613"/>
      <c r="G39" s="613"/>
      <c r="H39" s="613"/>
      <c r="I39" s="613"/>
      <c r="J39" s="613"/>
      <c r="K39" s="613"/>
      <c r="L39" s="613"/>
    </row>
    <row r="40" customFormat="false" ht="18" hidden="false" customHeight="true" outlineLevel="0" collapsed="false">
      <c r="A40" s="638" t="s">
        <v>205</v>
      </c>
      <c r="B40" s="638"/>
      <c r="C40" s="638"/>
      <c r="D40" s="638"/>
      <c r="E40" s="496" t="s">
        <v>206</v>
      </c>
      <c r="F40" s="496"/>
      <c r="G40" s="639"/>
      <c r="H40" s="639"/>
      <c r="I40" s="639"/>
      <c r="J40" s="639"/>
      <c r="K40" s="639"/>
      <c r="L40" s="639"/>
    </row>
    <row r="41" customFormat="false" ht="18" hidden="false" customHeight="true" outlineLevel="0" collapsed="false">
      <c r="A41" s="640" t="s">
        <v>416</v>
      </c>
      <c r="B41" s="641"/>
      <c r="C41" s="641"/>
      <c r="D41" s="641"/>
      <c r="E41" s="642" t="n">
        <f aca="false">Dados!K8</f>
        <v>0.03</v>
      </c>
      <c r="F41" s="643"/>
      <c r="G41" s="644" t="n">
        <f aca="false">ROUND((G38*$E$41),2)</f>
        <v>207.16</v>
      </c>
      <c r="H41" s="579" t="n">
        <f aca="false">ROUND((H38*$E$41),2)</f>
        <v>0</v>
      </c>
      <c r="I41" s="579" t="n">
        <f aca="false">ROUND((I38*$E$41),2)</f>
        <v>0</v>
      </c>
      <c r="J41" s="579" t="n">
        <f aca="false">ROUND((J38*$E$41),2)</f>
        <v>0</v>
      </c>
      <c r="K41" s="579" t="n">
        <f aca="false">ROUND((K38*$E$41),2)</f>
        <v>212.32</v>
      </c>
      <c r="L41" s="581" t="n">
        <f aca="false">ROUND((L38*$E$41),2)</f>
        <v>252.67</v>
      </c>
    </row>
    <row r="42" customFormat="false" ht="18" hidden="false" customHeight="true" outlineLevel="0" collapsed="false">
      <c r="A42" s="645" t="s">
        <v>417</v>
      </c>
      <c r="B42" s="645"/>
      <c r="C42" s="645"/>
      <c r="D42" s="645"/>
      <c r="E42" s="646"/>
      <c r="F42" s="647"/>
      <c r="G42" s="593" t="n">
        <f aca="false">G38+G41</f>
        <v>7112.62</v>
      </c>
      <c r="H42" s="593" t="n">
        <f aca="false">H38+H41</f>
        <v>0</v>
      </c>
      <c r="I42" s="593" t="n">
        <f aca="false">I38+I41</f>
        <v>0</v>
      </c>
      <c r="J42" s="593" t="n">
        <f aca="false">J38+J41</f>
        <v>0</v>
      </c>
      <c r="K42" s="593" t="n">
        <f aca="false">K38+K41</f>
        <v>7289.66</v>
      </c>
      <c r="L42" s="595" t="n">
        <f aca="false">L38+L41</f>
        <v>8675.03858305455</v>
      </c>
    </row>
    <row r="43" customFormat="false" ht="18" hidden="false" customHeight="true" outlineLevel="0" collapsed="false">
      <c r="A43" s="274" t="s">
        <v>108</v>
      </c>
      <c r="B43" s="274"/>
      <c r="C43" s="274"/>
      <c r="D43" s="274"/>
      <c r="E43" s="646" t="n">
        <f aca="false">Dados!K9</f>
        <v>0.0679</v>
      </c>
      <c r="F43" s="647"/>
      <c r="G43" s="593" t="n">
        <f aca="false">ROUND((G42*$E$43),2)</f>
        <v>482.95</v>
      </c>
      <c r="H43" s="593" t="n">
        <f aca="false">ROUND((H42*$E$43),2)</f>
        <v>0</v>
      </c>
      <c r="I43" s="593" t="n">
        <f aca="false">ROUND((I42*$E$43),2)</f>
        <v>0</v>
      </c>
      <c r="J43" s="593" t="n">
        <f aca="false">ROUND((J42*$E$43),2)</f>
        <v>0</v>
      </c>
      <c r="K43" s="593" t="n">
        <f aca="false">ROUND((K42*$E$43),2)</f>
        <v>494.97</v>
      </c>
      <c r="L43" s="595" t="n">
        <f aca="false">ROUND((L42*$E$43),2)</f>
        <v>589.04</v>
      </c>
    </row>
    <row r="44" customFormat="false" ht="24" hidden="false" customHeight="true" outlineLevel="0" collapsed="false">
      <c r="A44" s="648" t="s">
        <v>418</v>
      </c>
      <c r="B44" s="648"/>
      <c r="C44" s="648"/>
      <c r="D44" s="648"/>
      <c r="E44" s="649" t="n">
        <f aca="false">SUM(E41:E43)</f>
        <v>0.0979</v>
      </c>
      <c r="F44" s="650"/>
      <c r="G44" s="603" t="n">
        <f aca="false">G41+G43</f>
        <v>690.11</v>
      </c>
      <c r="H44" s="603" t="n">
        <f aca="false">H41+H43</f>
        <v>0</v>
      </c>
      <c r="I44" s="603" t="n">
        <f aca="false">I41+I43</f>
        <v>0</v>
      </c>
      <c r="J44" s="603" t="n">
        <f aca="false">J41+J43</f>
        <v>0</v>
      </c>
      <c r="K44" s="603" t="n">
        <f aca="false">K41+K43</f>
        <v>707.29</v>
      </c>
      <c r="L44" s="604" t="n">
        <f aca="false">L41+L43</f>
        <v>841.71</v>
      </c>
    </row>
    <row r="45" customFormat="false" ht="25.5" hidden="false" customHeight="true" outlineLevel="0" collapsed="false">
      <c r="A45" s="651" t="s">
        <v>419</v>
      </c>
      <c r="B45" s="651"/>
      <c r="C45" s="651"/>
      <c r="D45" s="651"/>
      <c r="E45" s="651"/>
      <c r="F45" s="651"/>
      <c r="G45" s="611" t="n">
        <f aca="false">G23+G37+G44</f>
        <v>7595.57</v>
      </c>
      <c r="H45" s="611" t="n">
        <f aca="false">H23+H37+H44</f>
        <v>0</v>
      </c>
      <c r="I45" s="611" t="n">
        <f aca="false">I23+I37+I44</f>
        <v>0</v>
      </c>
      <c r="J45" s="611" t="n">
        <f aca="false">J23+J37+J44</f>
        <v>0</v>
      </c>
      <c r="K45" s="611" t="n">
        <f aca="false">K23+K37+K44</f>
        <v>7784.63</v>
      </c>
      <c r="L45" s="612" t="n">
        <f aca="false">L23+L37+L44</f>
        <v>9264.07858305455</v>
      </c>
    </row>
    <row r="46" customFormat="false" ht="18" hidden="false" customHeight="true" outlineLevel="0" collapsed="false">
      <c r="A46" s="652" t="s">
        <v>420</v>
      </c>
      <c r="B46" s="652"/>
      <c r="C46" s="652"/>
      <c r="D46" s="652"/>
      <c r="E46" s="652"/>
      <c r="F46" s="652"/>
      <c r="G46" s="652"/>
      <c r="H46" s="652"/>
      <c r="I46" s="652"/>
      <c r="J46" s="652"/>
      <c r="K46" s="652"/>
      <c r="L46" s="652"/>
    </row>
    <row r="47" customFormat="false" ht="18" hidden="false" customHeight="true" outlineLevel="0" collapsed="false">
      <c r="A47" s="653" t="s">
        <v>205</v>
      </c>
      <c r="B47" s="653"/>
      <c r="C47" s="653"/>
      <c r="D47" s="653"/>
      <c r="E47" s="438" t="s">
        <v>206</v>
      </c>
      <c r="F47" s="438"/>
      <c r="G47" s="654"/>
      <c r="H47" s="654"/>
      <c r="I47" s="654"/>
      <c r="J47" s="654"/>
      <c r="K47" s="654"/>
      <c r="L47" s="654"/>
    </row>
    <row r="48" customFormat="false" ht="18" hidden="false" customHeight="true" outlineLevel="0" collapsed="false">
      <c r="A48" s="617" t="s">
        <v>111</v>
      </c>
      <c r="B48" s="617"/>
      <c r="C48" s="617"/>
      <c r="D48" s="617"/>
      <c r="E48" s="646" t="n">
        <f aca="false">Dados!K10</f>
        <v>0.076</v>
      </c>
      <c r="F48" s="647"/>
      <c r="G48" s="644" t="n">
        <f aca="false">ROUND((G52*$E$48),2)</f>
        <v>657.85</v>
      </c>
      <c r="H48" s="579" t="n">
        <f aca="false">ROUND((H52*$E$48),2)</f>
        <v>0</v>
      </c>
      <c r="I48" s="579" t="n">
        <f aca="false">ROUND((I52*$E$48),2)</f>
        <v>0</v>
      </c>
      <c r="J48" s="579" t="n">
        <f aca="false">ROUND((J52*$E$48),2)</f>
        <v>0</v>
      </c>
      <c r="K48" s="579" t="n">
        <f aca="false">ROUND((K52*$E$48),2)</f>
        <v>674.22</v>
      </c>
      <c r="L48" s="581" t="n">
        <f aca="false">ROUND((L52*$E$48),2)</f>
        <v>802.36</v>
      </c>
    </row>
    <row r="49" customFormat="false" ht="18" hidden="false" customHeight="true" outlineLevel="0" collapsed="false">
      <c r="A49" s="274" t="s">
        <v>421</v>
      </c>
      <c r="B49" s="274"/>
      <c r="C49" s="274"/>
      <c r="D49" s="274"/>
      <c r="E49" s="646" t="n">
        <f aca="false">Dados!K11</f>
        <v>0.0165</v>
      </c>
      <c r="F49" s="647"/>
      <c r="G49" s="593" t="n">
        <f aca="false">ROUND((G52*$E$49),2)</f>
        <v>142.82</v>
      </c>
      <c r="H49" s="593" t="n">
        <f aca="false">ROUND((H52*$E$49),2)</f>
        <v>0</v>
      </c>
      <c r="I49" s="593" t="n">
        <f aca="false">ROUND((I52*$E$49),2)</f>
        <v>0</v>
      </c>
      <c r="J49" s="593" t="n">
        <f aca="false">ROUND((J52*$E$49),2)</f>
        <v>0</v>
      </c>
      <c r="K49" s="593" t="n">
        <f aca="false">ROUND((K52*$E$49),2)</f>
        <v>146.38</v>
      </c>
      <c r="L49" s="595" t="n">
        <f aca="false">ROUND((L52*$E$49),2)</f>
        <v>174.2</v>
      </c>
    </row>
    <row r="50" customFormat="false" ht="18" hidden="false" customHeight="true" outlineLevel="0" collapsed="false">
      <c r="A50" s="274" t="s">
        <v>134</v>
      </c>
      <c r="B50" s="274"/>
      <c r="C50" s="274"/>
      <c r="D50" s="274"/>
      <c r="E50" s="646" t="n">
        <f aca="false">Dados!D39</f>
        <v>0.03</v>
      </c>
      <c r="F50" s="647"/>
      <c r="G50" s="593" t="n">
        <f aca="false">ROUND((G52*$E$50),2)</f>
        <v>259.68</v>
      </c>
      <c r="H50" s="593" t="n">
        <f aca="false">ROUND((H52*$E$50),2)</f>
        <v>0</v>
      </c>
      <c r="I50" s="593" t="n">
        <f aca="false">ROUND((I52*$E$50),2)</f>
        <v>0</v>
      </c>
      <c r="J50" s="593" t="n">
        <f aca="false">ROUND((J52*$E$50),2)</f>
        <v>0</v>
      </c>
      <c r="K50" s="593" t="n">
        <f aca="false">ROUND((K52*$E$50),2)</f>
        <v>266.14</v>
      </c>
      <c r="L50" s="595" t="n">
        <f aca="false">ROUND((L52*$E$50),2)</f>
        <v>316.72</v>
      </c>
    </row>
    <row r="51" customFormat="false" ht="18.75" hidden="false" customHeight="true" outlineLevel="0" collapsed="false">
      <c r="A51" s="655" t="s">
        <v>422</v>
      </c>
      <c r="B51" s="655"/>
      <c r="C51" s="655"/>
      <c r="D51" s="655"/>
      <c r="E51" s="656" t="n">
        <f aca="false">SUM(E48:E50)</f>
        <v>0.1225</v>
      </c>
      <c r="F51" s="657"/>
      <c r="G51" s="634" t="n">
        <f aca="false">SUM(G48:G50)</f>
        <v>1060.35</v>
      </c>
      <c r="H51" s="634" t="n">
        <f aca="false">SUM(H48:H50)</f>
        <v>0</v>
      </c>
      <c r="I51" s="634" t="n">
        <f aca="false">SUM(I48:I50)</f>
        <v>0</v>
      </c>
      <c r="J51" s="634" t="n">
        <f aca="false">SUM(J48:J50)</f>
        <v>0</v>
      </c>
      <c r="K51" s="634" t="n">
        <f aca="false">SUM(K48:K50)</f>
        <v>1086.74</v>
      </c>
      <c r="L51" s="658" t="n">
        <f aca="false">SUM(L48:L50)</f>
        <v>1293.28</v>
      </c>
    </row>
    <row r="52" customFormat="false" ht="22.5" hidden="false" customHeight="true" outlineLevel="0" collapsed="false">
      <c r="A52" s="659" t="str">
        <f aca="false">A53</f>
        <v>VALOR MENSAL DA CATEGORIA</v>
      </c>
      <c r="B52" s="659"/>
      <c r="C52" s="659"/>
      <c r="D52" s="659"/>
      <c r="E52" s="659"/>
      <c r="F52" s="659"/>
      <c r="G52" s="660" t="n">
        <f aca="false">ROUND(G45/(1-$E$51),2)</f>
        <v>8655.92</v>
      </c>
      <c r="H52" s="660" t="n">
        <f aca="false">ROUND(H45/(1-$E$51),2)</f>
        <v>0</v>
      </c>
      <c r="I52" s="660" t="n">
        <f aca="false">ROUND(I45/(1-$E$51),2)</f>
        <v>0</v>
      </c>
      <c r="J52" s="660" t="n">
        <f aca="false">ROUND(J45/(1-$E$51),2)</f>
        <v>0</v>
      </c>
      <c r="K52" s="660" t="n">
        <f aca="false">ROUND(K45/(1-$E$51),2)</f>
        <v>8871.37</v>
      </c>
      <c r="L52" s="661" t="n">
        <f aca="false">ROUND(L45/(1-$E$51),2)</f>
        <v>10557.35</v>
      </c>
    </row>
    <row r="53" customFormat="false" ht="34.5" hidden="false" customHeight="true" outlineLevel="0" collapsed="false">
      <c r="A53" s="662" t="s">
        <v>377</v>
      </c>
      <c r="B53" s="662"/>
      <c r="C53" s="662"/>
      <c r="D53" s="662"/>
      <c r="E53" s="662"/>
      <c r="F53" s="662"/>
      <c r="G53" s="663" t="n">
        <f aca="false">G52</f>
        <v>8655.92</v>
      </c>
      <c r="H53" s="663" t="n">
        <f aca="false">H52</f>
        <v>0</v>
      </c>
      <c r="I53" s="663" t="n">
        <f aca="false">I52</f>
        <v>0</v>
      </c>
      <c r="J53" s="663" t="n">
        <f aca="false">J52</f>
        <v>0</v>
      </c>
      <c r="K53" s="663" t="n">
        <f aca="false">K52</f>
        <v>8871.37</v>
      </c>
      <c r="L53" s="664" t="n">
        <f aca="false">L52</f>
        <v>10557.35</v>
      </c>
    </row>
    <row r="54" customFormat="false" ht="39.75" hidden="false" customHeight="true" outlineLevel="0" collapsed="false">
      <c r="A54" s="662" t="s">
        <v>423</v>
      </c>
      <c r="B54" s="662"/>
      <c r="C54" s="662"/>
      <c r="D54" s="662"/>
      <c r="E54" s="662"/>
      <c r="F54" s="662"/>
      <c r="G54" s="663" t="n">
        <f aca="false">G53*1</f>
        <v>8655.92</v>
      </c>
      <c r="H54" s="663" t="n">
        <f aca="false">H53*1</f>
        <v>0</v>
      </c>
      <c r="I54" s="663" t="n">
        <f aca="false">I53*2</f>
        <v>0</v>
      </c>
      <c r="J54" s="663" t="n">
        <f aca="false">J53*2</f>
        <v>0</v>
      </c>
      <c r="K54" s="663" t="n">
        <f aca="false">K53*2</f>
        <v>17742.74</v>
      </c>
      <c r="L54" s="664" t="n">
        <f aca="false">L53*2</f>
        <v>21114.7</v>
      </c>
    </row>
    <row r="55" customFormat="false" ht="76.5" hidden="false" customHeight="true" outlineLevel="0" collapsed="false">
      <c r="A55" s="665"/>
      <c r="B55" s="665"/>
      <c r="C55" s="665"/>
      <c r="D55" s="665"/>
      <c r="E55" s="665"/>
      <c r="F55" s="665"/>
      <c r="G55" s="666"/>
      <c r="H55" s="666"/>
      <c r="I55" s="666"/>
      <c r="J55" s="666"/>
      <c r="K55" s="666"/>
      <c r="L55" s="666"/>
    </row>
    <row r="56" customFormat="false" ht="41.25" hidden="false" customHeight="true" outlineLevel="0" collapsed="false">
      <c r="A56" s="667" t="s">
        <v>424</v>
      </c>
      <c r="B56" s="667"/>
      <c r="C56" s="667"/>
      <c r="D56" s="667"/>
      <c r="E56" s="667"/>
      <c r="F56" s="667"/>
      <c r="G56" s="667"/>
      <c r="H56" s="667"/>
      <c r="I56" s="667"/>
      <c r="J56" s="667"/>
      <c r="K56" s="667"/>
      <c r="L56" s="667"/>
    </row>
    <row r="57" customFormat="false" ht="20.25" hidden="false" customHeight="true" outlineLevel="0" collapsed="false">
      <c r="A57" s="775" t="str">
        <f aca="false">BH!$A$57</f>
        <v>ANEXO X</v>
      </c>
      <c r="B57" s="775"/>
      <c r="C57" s="775"/>
      <c r="D57" s="775"/>
      <c r="E57" s="775"/>
      <c r="F57" s="775"/>
      <c r="G57" s="775"/>
      <c r="H57" s="775"/>
      <c r="I57" s="775"/>
      <c r="J57" s="775"/>
      <c r="K57" s="775"/>
      <c r="L57" s="775"/>
    </row>
    <row r="58" customFormat="false" ht="13.5" hidden="false" customHeight="true" outlineLevel="0" collapsed="false">
      <c r="A58" s="668"/>
      <c r="B58" s="669"/>
      <c r="C58" s="669"/>
      <c r="D58" s="669"/>
      <c r="E58" s="669"/>
      <c r="F58" s="669"/>
      <c r="G58" s="669"/>
      <c r="I58" s="669"/>
      <c r="J58" s="670" t="s">
        <v>102</v>
      </c>
      <c r="K58" s="669"/>
      <c r="L58" s="671"/>
    </row>
    <row r="59" customFormat="false" ht="69" hidden="false" customHeight="true" outlineLevel="0" collapsed="false">
      <c r="A59" s="672" t="s">
        <v>425</v>
      </c>
      <c r="B59" s="672"/>
      <c r="C59" s="672"/>
      <c r="D59" s="672"/>
      <c r="E59" s="672"/>
      <c r="F59" s="672"/>
      <c r="G59" s="673" t="str">
        <f aca="false">G10</f>
        <v>DIURNO 220H/M</v>
      </c>
      <c r="H59" s="673" t="str">
        <f aca="false">H10</f>
        <v>DIURNO 220H/M LÍDER</v>
      </c>
      <c r="I59" s="673" t="str">
        <f aca="false">I10</f>
        <v>DIURNO 12HX36H (COM INTERVALO)</v>
      </c>
      <c r="J59" s="673" t="str">
        <f aca="false">J10</f>
        <v>DIURNO 12HX36H INDENIZADO FINAIS SEMANA E FERIADOS)</v>
      </c>
      <c r="K59" s="673" t="str">
        <f aca="false">K10</f>
        <v>DIURNO 12HX36H (INDENIZADO)</v>
      </c>
      <c r="L59" s="674" t="str">
        <f aca="false">L10</f>
        <v>NOTURNO 12HX36H (INDENIZADO)</v>
      </c>
    </row>
    <row r="60" customFormat="false" ht="27.75" hidden="false" customHeight="true" outlineLevel="0" collapsed="false">
      <c r="A60" s="675" t="s">
        <v>426</v>
      </c>
      <c r="B60" s="676" t="s">
        <v>241</v>
      </c>
      <c r="C60" s="676"/>
      <c r="D60" s="676"/>
      <c r="E60" s="676"/>
      <c r="F60" s="677" t="s">
        <v>427</v>
      </c>
      <c r="G60" s="678" t="s">
        <v>102</v>
      </c>
      <c r="H60" s="678"/>
      <c r="I60" s="678"/>
      <c r="J60" s="678"/>
      <c r="K60" s="678"/>
      <c r="L60" s="678"/>
    </row>
    <row r="61" customFormat="false" ht="18" hidden="false" customHeight="true" outlineLevel="0" collapsed="false">
      <c r="A61" s="679" t="n">
        <v>1</v>
      </c>
      <c r="B61" s="680" t="s">
        <v>428</v>
      </c>
      <c r="C61" s="680"/>
      <c r="D61" s="680"/>
      <c r="E61" s="680"/>
      <c r="F61" s="680"/>
      <c r="G61" s="681" t="n">
        <f aca="false">G20</f>
        <v>3282.37</v>
      </c>
      <c r="H61" s="681" t="n">
        <f aca="false">H20</f>
        <v>0</v>
      </c>
      <c r="I61" s="681" t="n">
        <f aca="false">I20</f>
        <v>0</v>
      </c>
      <c r="J61" s="681" t="n">
        <f aca="false">J20</f>
        <v>0</v>
      </c>
      <c r="K61" s="681" t="n">
        <f aca="false">K20</f>
        <v>3282.37</v>
      </c>
      <c r="L61" s="682" t="n">
        <f aca="false">L20</f>
        <v>4044.85858305455</v>
      </c>
    </row>
    <row r="62" customFormat="false" ht="18" hidden="false" customHeight="true" outlineLevel="0" collapsed="false">
      <c r="A62" s="683" t="s">
        <v>310</v>
      </c>
      <c r="B62" s="709" t="s">
        <v>242</v>
      </c>
      <c r="C62" s="709"/>
      <c r="D62" s="709"/>
      <c r="E62" s="709"/>
      <c r="F62" s="685" t="n">
        <f aca="false">Encargos!C40</f>
        <v>0.0909</v>
      </c>
      <c r="G62" s="276" t="n">
        <f aca="false">ROUND($F$62*G61,2)</f>
        <v>298.37</v>
      </c>
      <c r="H62" s="276" t="n">
        <f aca="false">ROUND($F$62*H61,2)</f>
        <v>0</v>
      </c>
      <c r="I62" s="276" t="n">
        <f aca="false">ROUND($F$62*I61,2)</f>
        <v>0</v>
      </c>
      <c r="J62" s="276" t="n">
        <f aca="false">ROUND($F$62*J61,2)</f>
        <v>0</v>
      </c>
      <c r="K62" s="276" t="n">
        <f aca="false">ROUND($F$62*K61,2)</f>
        <v>298.37</v>
      </c>
      <c r="L62" s="587" t="n">
        <f aca="false">ROUND($F$62*L61,2)</f>
        <v>367.68</v>
      </c>
    </row>
    <row r="63" customFormat="false" ht="28.5" hidden="false" customHeight="true" outlineLevel="0" collapsed="false">
      <c r="A63" s="683" t="s">
        <v>365</v>
      </c>
      <c r="B63" s="686" t="s">
        <v>247</v>
      </c>
      <c r="C63" s="686"/>
      <c r="D63" s="686"/>
      <c r="E63" s="686"/>
      <c r="F63" s="687" t="n">
        <f aca="false">F62*Encargos!C19</f>
        <v>0.0361782</v>
      </c>
      <c r="G63" s="276" t="n">
        <f aca="false">ROUND($F$63*G61,2)</f>
        <v>118.75</v>
      </c>
      <c r="H63" s="276" t="n">
        <f aca="false">ROUND($F$63*H61,2)</f>
        <v>0</v>
      </c>
      <c r="I63" s="276" t="n">
        <f aca="false">ROUND($F$63*I61,2)</f>
        <v>0</v>
      </c>
      <c r="J63" s="276" t="n">
        <f aca="false">ROUND($F$63*J61,2)</f>
        <v>0</v>
      </c>
      <c r="K63" s="276" t="n">
        <f aca="false">ROUND($F$63*K61,2)</f>
        <v>118.75</v>
      </c>
      <c r="L63" s="587" t="n">
        <f aca="false">ROUND($F$63*L61,2)</f>
        <v>146.34</v>
      </c>
    </row>
    <row r="64" customFormat="false" ht="24" hidden="false" customHeight="true" outlineLevel="0" collapsed="false">
      <c r="A64" s="688" t="s">
        <v>429</v>
      </c>
      <c r="B64" s="688"/>
      <c r="C64" s="688"/>
      <c r="D64" s="688"/>
      <c r="E64" s="688"/>
      <c r="F64" s="689" t="n">
        <f aca="false">SUM(F62:F63)</f>
        <v>0.1270782</v>
      </c>
      <c r="G64" s="690" t="n">
        <f aca="false">SUM(G62:G63)</f>
        <v>417.12</v>
      </c>
      <c r="H64" s="690" t="n">
        <f aca="false">SUM(H62:H63)</f>
        <v>0</v>
      </c>
      <c r="I64" s="690" t="n">
        <f aca="false">SUM(I62:I63)</f>
        <v>0</v>
      </c>
      <c r="J64" s="690" t="n">
        <f aca="false">SUM(J62:J63)</f>
        <v>0</v>
      </c>
      <c r="K64" s="690" t="n">
        <f aca="false">SUM(K62:K63)</f>
        <v>417.12</v>
      </c>
      <c r="L64" s="691" t="n">
        <f aca="false">SUM(L62:L63)</f>
        <v>514.02</v>
      </c>
    </row>
    <row r="65" customFormat="false" ht="18" hidden="false" customHeight="true" outlineLevel="0" collapsed="false">
      <c r="A65" s="692" t="s">
        <v>430</v>
      </c>
      <c r="B65" s="692"/>
      <c r="C65" s="692"/>
      <c r="D65" s="692"/>
      <c r="E65" s="692"/>
      <c r="F65" s="692"/>
      <c r="G65" s="693" t="n">
        <f aca="false">G64*12</f>
        <v>5005.44</v>
      </c>
      <c r="H65" s="693" t="n">
        <f aca="false">H64*12</f>
        <v>0</v>
      </c>
      <c r="I65" s="693" t="n">
        <f aca="false">I64*12</f>
        <v>0</v>
      </c>
      <c r="J65" s="693" t="n">
        <f aca="false">J64*12</f>
        <v>0</v>
      </c>
      <c r="K65" s="693" t="n">
        <f aca="false">K64*12</f>
        <v>5005.44</v>
      </c>
      <c r="L65" s="694" t="n">
        <f aca="false">L64*12</f>
        <v>6168.24</v>
      </c>
    </row>
    <row r="66" customFormat="false" ht="18" hidden="false" customHeight="true" outlineLevel="0" collapsed="false">
      <c r="A66" s="695" t="n">
        <v>2</v>
      </c>
      <c r="B66" s="696" t="s">
        <v>431</v>
      </c>
      <c r="C66" s="696"/>
      <c r="D66" s="696"/>
      <c r="E66" s="696"/>
      <c r="F66" s="696"/>
      <c r="G66" s="697" t="s">
        <v>102</v>
      </c>
      <c r="H66" s="697"/>
      <c r="I66" s="697"/>
      <c r="J66" s="697"/>
      <c r="K66" s="697"/>
      <c r="L66" s="697"/>
    </row>
    <row r="67" customFormat="false" ht="18" hidden="false" customHeight="true" outlineLevel="0" collapsed="false">
      <c r="A67" s="683" t="s">
        <v>310</v>
      </c>
      <c r="B67" s="698" t="s">
        <v>126</v>
      </c>
      <c r="C67" s="698"/>
      <c r="D67" s="698"/>
      <c r="E67" s="698"/>
      <c r="F67" s="698"/>
      <c r="G67" s="593" t="n">
        <f aca="false">G32</f>
        <v>619.52</v>
      </c>
      <c r="H67" s="593" t="n">
        <f aca="false">H32</f>
        <v>0</v>
      </c>
      <c r="I67" s="593" t="n">
        <f aca="false">I32</f>
        <v>0</v>
      </c>
      <c r="J67" s="593" t="n">
        <f aca="false">J32</f>
        <v>0</v>
      </c>
      <c r="K67" s="593" t="n">
        <f aca="false">K32</f>
        <v>428.31</v>
      </c>
      <c r="L67" s="595" t="n">
        <f aca="false">L32</f>
        <v>428.31</v>
      </c>
    </row>
    <row r="68" customFormat="false" ht="18" hidden="false" customHeight="true" outlineLevel="0" collapsed="false">
      <c r="A68" s="683" t="s">
        <v>299</v>
      </c>
      <c r="B68" s="698" t="s">
        <v>128</v>
      </c>
      <c r="C68" s="698"/>
      <c r="D68" s="698"/>
      <c r="E68" s="698"/>
      <c r="F68" s="698"/>
      <c r="G68" s="593" t="n">
        <f aca="false">G33</f>
        <v>0</v>
      </c>
      <c r="H68" s="593" t="n">
        <f aca="false">H33</f>
        <v>0</v>
      </c>
      <c r="I68" s="593" t="n">
        <f aca="false">I33</f>
        <v>0</v>
      </c>
      <c r="J68" s="593" t="n">
        <f aca="false">J33</f>
        <v>0</v>
      </c>
      <c r="K68" s="593" t="n">
        <f aca="false">K33</f>
        <v>0</v>
      </c>
      <c r="L68" s="595" t="n">
        <f aca="false">L33</f>
        <v>0</v>
      </c>
    </row>
    <row r="69" customFormat="false" ht="18" hidden="false" customHeight="true" outlineLevel="0" collapsed="false">
      <c r="A69" s="683" t="s">
        <v>324</v>
      </c>
      <c r="B69" s="698" t="s">
        <v>432</v>
      </c>
      <c r="C69" s="698"/>
      <c r="D69" s="698"/>
      <c r="E69" s="698"/>
      <c r="F69" s="698"/>
      <c r="G69" s="593" t="n">
        <f aca="false">G22</f>
        <v>0</v>
      </c>
      <c r="H69" s="593" t="n">
        <f aca="false">H22</f>
        <v>0</v>
      </c>
      <c r="I69" s="593" t="n">
        <f aca="false">I22</f>
        <v>0</v>
      </c>
      <c r="J69" s="593" t="n">
        <f aca="false">J22</f>
        <v>0</v>
      </c>
      <c r="K69" s="593" t="n">
        <f aca="false">K22</f>
        <v>363.09</v>
      </c>
      <c r="L69" s="595" t="n">
        <f aca="false">L22</f>
        <v>363.09</v>
      </c>
    </row>
    <row r="70" customFormat="false" ht="18" hidden="false" customHeight="true" outlineLevel="0" collapsed="false">
      <c r="A70" s="699" t="s">
        <v>433</v>
      </c>
      <c r="B70" s="699"/>
      <c r="C70" s="699"/>
      <c r="D70" s="699"/>
      <c r="E70" s="699"/>
      <c r="F70" s="699"/>
      <c r="G70" s="700" t="n">
        <f aca="false">SUM(G67:G69)</f>
        <v>619.52</v>
      </c>
      <c r="H70" s="700" t="n">
        <f aca="false">SUM(H67:H69)</f>
        <v>0</v>
      </c>
      <c r="I70" s="700" t="n">
        <f aca="false">SUM(I67:I69)</f>
        <v>0</v>
      </c>
      <c r="J70" s="700" t="n">
        <f aca="false">SUM(J67:J69)</f>
        <v>0</v>
      </c>
      <c r="K70" s="700" t="n">
        <f aca="false">SUM(K67:K69)</f>
        <v>791.4</v>
      </c>
      <c r="L70" s="701" t="n">
        <f aca="false">SUM(L67:L69)</f>
        <v>791.4</v>
      </c>
    </row>
    <row r="71" customFormat="false" ht="27" hidden="false" customHeight="true" outlineLevel="0" collapsed="false">
      <c r="A71" s="702" t="n">
        <v>5</v>
      </c>
      <c r="B71" s="703" t="s">
        <v>434</v>
      </c>
      <c r="C71" s="703"/>
      <c r="D71" s="703"/>
      <c r="E71" s="703"/>
      <c r="F71" s="704" t="s">
        <v>427</v>
      </c>
      <c r="G71" s="705" t="s">
        <v>263</v>
      </c>
      <c r="H71" s="705"/>
      <c r="I71" s="705"/>
      <c r="J71" s="705"/>
      <c r="K71" s="705"/>
      <c r="L71" s="705"/>
    </row>
    <row r="72" customFormat="false" ht="25.5" hidden="false" customHeight="true" outlineLevel="0" collapsed="false">
      <c r="A72" s="683" t="s">
        <v>310</v>
      </c>
      <c r="B72" s="686" t="s">
        <v>435</v>
      </c>
      <c r="C72" s="686"/>
      <c r="D72" s="686"/>
      <c r="E72" s="686"/>
      <c r="F72" s="706" t="n">
        <f aca="false">E41</f>
        <v>0.03</v>
      </c>
      <c r="G72" s="707" t="n">
        <f aca="false">ROUND(($F$72*G85),2)</f>
        <v>168.75</v>
      </c>
      <c r="H72" s="707" t="n">
        <f aca="false">ROUND(($F$72*H85),2)</f>
        <v>0</v>
      </c>
      <c r="I72" s="707" t="n">
        <f aca="false">ROUND(($F$72*I85),2)</f>
        <v>0</v>
      </c>
      <c r="J72" s="707" t="n">
        <f aca="false">ROUND(($F$72*J85),2)</f>
        <v>0</v>
      </c>
      <c r="K72" s="707" t="n">
        <f aca="false">ROUND(($F$72*K85),2)</f>
        <v>173.91</v>
      </c>
      <c r="L72" s="708" t="n">
        <f aca="false">ROUND(($F$72*L85),2)</f>
        <v>208.79</v>
      </c>
    </row>
    <row r="73" customFormat="false" ht="18" hidden="false" customHeight="true" outlineLevel="0" collapsed="false">
      <c r="A73" s="683" t="s">
        <v>299</v>
      </c>
      <c r="B73" s="709" t="s">
        <v>108</v>
      </c>
      <c r="C73" s="709"/>
      <c r="D73" s="709"/>
      <c r="E73" s="709"/>
      <c r="F73" s="706" t="n">
        <f aca="false">E43</f>
        <v>0.0679</v>
      </c>
      <c r="G73" s="707" t="n">
        <f aca="false">ROUND($F$73*(G72+G85),2)</f>
        <v>393.39</v>
      </c>
      <c r="H73" s="707" t="n">
        <f aca="false">ROUND($F$73*(H72+H85),2)</f>
        <v>0</v>
      </c>
      <c r="I73" s="707" t="n">
        <f aca="false">ROUND($F$73*(I72+I85),2)</f>
        <v>0</v>
      </c>
      <c r="J73" s="707" t="n">
        <f aca="false">ROUND($F$73*(J72+J85),2)</f>
        <v>0</v>
      </c>
      <c r="K73" s="707" t="n">
        <f aca="false">ROUND($F$73*(K72+K85),2)</f>
        <v>405.41</v>
      </c>
      <c r="L73" s="708" t="n">
        <f aca="false">ROUND($F$73*(L72+L85),2)</f>
        <v>486.74</v>
      </c>
    </row>
    <row r="74" customFormat="false" ht="18" hidden="false" customHeight="true" outlineLevel="0" collapsed="false">
      <c r="A74" s="710" t="s">
        <v>324</v>
      </c>
      <c r="B74" s="711" t="s">
        <v>436</v>
      </c>
      <c r="C74" s="711"/>
      <c r="D74" s="711"/>
      <c r="E74" s="711"/>
      <c r="F74" s="712" t="n">
        <f aca="false">SUM(F75:F78)</f>
        <v>0.1225</v>
      </c>
      <c r="G74" s="713" t="n">
        <f aca="false">ROUND((((G85+G72+G73)/(1-$F$74))-(G85+G72+G73)),2)</f>
        <v>863.73</v>
      </c>
      <c r="H74" s="713" t="n">
        <f aca="false">ROUND((((H85+H72+H73)/(1-$F$74))-(H85+H72+H73)),2)</f>
        <v>0</v>
      </c>
      <c r="I74" s="713" t="n">
        <f aca="false">ROUND((((I85+I72+I73)/(1-$F$74))-(I85+I72+I73)),2)</f>
        <v>0</v>
      </c>
      <c r="J74" s="713" t="n">
        <f aca="false">ROUND((((J85+J72+J73)/(1-$F$74))-(J85+J72+J73)),2)</f>
        <v>0</v>
      </c>
      <c r="K74" s="713" t="n">
        <f aca="false">ROUND((((K85+K72+K73)/(1-$F$74))-(K85+K72+K73)),2)</f>
        <v>890.12</v>
      </c>
      <c r="L74" s="714" t="n">
        <f aca="false">ROUND((((L85+L72+L73)/(1-$F$74))-(L85+L72+L73)),2)</f>
        <v>1068.67</v>
      </c>
    </row>
    <row r="75" customFormat="false" ht="18" hidden="false" customHeight="true" outlineLevel="0" collapsed="false">
      <c r="A75" s="715" t="s">
        <v>437</v>
      </c>
      <c r="B75" s="709" t="s">
        <v>438</v>
      </c>
      <c r="C75" s="709"/>
      <c r="D75" s="709"/>
      <c r="E75" s="709"/>
      <c r="F75" s="706" t="n">
        <f aca="false">E48+E49</f>
        <v>0.0925</v>
      </c>
      <c r="G75" s="707" t="n">
        <f aca="false">ROUND(G87*$F$75,2)</f>
        <v>652.2</v>
      </c>
      <c r="H75" s="707" t="n">
        <f aca="false">ROUND(H87*$F$75,2)</f>
        <v>0</v>
      </c>
      <c r="I75" s="707" t="n">
        <f aca="false">ROUND(I87*$F$75,2)</f>
        <v>0</v>
      </c>
      <c r="J75" s="707" t="n">
        <f aca="false">ROUND(J87*$F$75,2)</f>
        <v>0</v>
      </c>
      <c r="K75" s="707" t="n">
        <f aca="false">ROUND(K87*$F$75,2)</f>
        <v>672.13</v>
      </c>
      <c r="L75" s="708" t="n">
        <f aca="false">ROUND(L87*$F$75,2)</f>
        <v>806.96</v>
      </c>
    </row>
    <row r="76" customFormat="false" ht="18" hidden="false" customHeight="true" outlineLevel="0" collapsed="false">
      <c r="A76" s="683" t="s">
        <v>439</v>
      </c>
      <c r="B76" s="716" t="s">
        <v>440</v>
      </c>
      <c r="C76" s="716"/>
      <c r="D76" s="716"/>
      <c r="E76" s="716"/>
      <c r="F76" s="717" t="n">
        <v>0</v>
      </c>
      <c r="G76" s="707" t="n">
        <f aca="false">ROUND(G87*$F$76,2)</f>
        <v>0</v>
      </c>
      <c r="H76" s="707" t="n">
        <f aca="false">ROUND(H87*$F$76,2)</f>
        <v>0</v>
      </c>
      <c r="I76" s="707" t="n">
        <f aca="false">ROUND(I87*$F$76,2)</f>
        <v>0</v>
      </c>
      <c r="J76" s="707" t="n">
        <f aca="false">ROUND(J87*$F$76,2)</f>
        <v>0</v>
      </c>
      <c r="K76" s="707" t="n">
        <f aca="false">ROUND(K87*$F$76,2)</f>
        <v>0</v>
      </c>
      <c r="L76" s="708" t="n">
        <f aca="false">ROUND(L87*$F$76,2)</f>
        <v>0</v>
      </c>
    </row>
    <row r="77" customFormat="false" ht="18" hidden="false" customHeight="true" outlineLevel="0" collapsed="false">
      <c r="A77" s="683" t="s">
        <v>441</v>
      </c>
      <c r="B77" s="709" t="s">
        <v>442</v>
      </c>
      <c r="C77" s="709"/>
      <c r="D77" s="709"/>
      <c r="E77" s="709"/>
      <c r="F77" s="712" t="n">
        <f aca="false">E50</f>
        <v>0.03</v>
      </c>
      <c r="G77" s="707" t="n">
        <f aca="false">ROUND(G87*$F$77,2)</f>
        <v>211.52</v>
      </c>
      <c r="H77" s="707" t="n">
        <f aca="false">ROUND(H87*$F$77,2)</f>
        <v>0</v>
      </c>
      <c r="I77" s="707" t="n">
        <f aca="false">ROUND(I87*$F$77,2)</f>
        <v>0</v>
      </c>
      <c r="J77" s="707" t="n">
        <f aca="false">ROUND(J87*$F$77,2)</f>
        <v>0</v>
      </c>
      <c r="K77" s="707" t="n">
        <f aca="false">ROUND(K87*$F$77,2)</f>
        <v>217.99</v>
      </c>
      <c r="L77" s="708" t="n">
        <f aca="false">ROUND(L87*$F$77,2)</f>
        <v>261.72</v>
      </c>
    </row>
    <row r="78" customFormat="false" ht="18" hidden="false" customHeight="true" outlineLevel="0" collapsed="false">
      <c r="A78" s="683" t="s">
        <v>443</v>
      </c>
      <c r="B78" s="716" t="s">
        <v>444</v>
      </c>
      <c r="C78" s="716"/>
      <c r="D78" s="716"/>
      <c r="E78" s="716"/>
      <c r="F78" s="717" t="n">
        <v>0</v>
      </c>
      <c r="G78" s="707" t="n">
        <f aca="false">ROUND(G87*$F$78,2)</f>
        <v>0</v>
      </c>
      <c r="H78" s="707" t="n">
        <f aca="false">ROUND(H87*$F$78,2)</f>
        <v>0</v>
      </c>
      <c r="I78" s="707" t="n">
        <f aca="false">ROUND(I87*$F$78,2)</f>
        <v>0</v>
      </c>
      <c r="J78" s="707" t="n">
        <f aca="false">ROUND(J87*$F$78,2)</f>
        <v>0</v>
      </c>
      <c r="K78" s="707" t="n">
        <f aca="false">ROUND(K87*$F$78,2)</f>
        <v>0</v>
      </c>
      <c r="L78" s="708" t="n">
        <f aca="false">ROUND(L87*$F$78,2)</f>
        <v>0</v>
      </c>
    </row>
    <row r="79" customFormat="false" ht="18" hidden="false" customHeight="true" outlineLevel="0" collapsed="false">
      <c r="A79" s="720" t="s">
        <v>445</v>
      </c>
      <c r="B79" s="721"/>
      <c r="C79" s="721"/>
      <c r="D79" s="721"/>
      <c r="E79" s="721"/>
      <c r="F79" s="722"/>
      <c r="G79" s="723" t="n">
        <f aca="false">ROUND(SUM(G72:G74),2)</f>
        <v>1425.87</v>
      </c>
      <c r="H79" s="723" t="n">
        <f aca="false">ROUND(SUM(H72:H74),2)</f>
        <v>0</v>
      </c>
      <c r="I79" s="723" t="n">
        <f aca="false">ROUND(SUM(I72:I74),2)</f>
        <v>0</v>
      </c>
      <c r="J79" s="723" t="n">
        <f aca="false">ROUND(SUM(J72:J74),2)</f>
        <v>0</v>
      </c>
      <c r="K79" s="723" t="n">
        <f aca="false">ROUND(SUM(K72:K74),2)</f>
        <v>1469.44</v>
      </c>
      <c r="L79" s="724" t="n">
        <f aca="false">ROUND(SUM(L72:L74),2)</f>
        <v>1764.2</v>
      </c>
    </row>
    <row r="80" customFormat="false" ht="18" hidden="false" customHeight="true" outlineLevel="0" collapsed="false">
      <c r="A80" s="725" t="s">
        <v>446</v>
      </c>
      <c r="B80" s="725"/>
      <c r="C80" s="725"/>
      <c r="D80" s="725"/>
      <c r="E80" s="725"/>
      <c r="F80" s="725"/>
      <c r="G80" s="725"/>
      <c r="H80" s="725"/>
      <c r="I80" s="725"/>
      <c r="J80" s="725"/>
      <c r="K80" s="725"/>
      <c r="L80" s="725"/>
    </row>
    <row r="81" customFormat="false" ht="18" hidden="false" customHeight="true" outlineLevel="0" collapsed="false">
      <c r="A81" s="726" t="s">
        <v>447</v>
      </c>
      <c r="B81" s="726"/>
      <c r="C81" s="726"/>
      <c r="D81" s="726"/>
      <c r="E81" s="726"/>
      <c r="F81" s="726"/>
      <c r="G81" s="726"/>
      <c r="H81" s="726"/>
      <c r="I81" s="726"/>
      <c r="J81" s="726"/>
      <c r="K81" s="726"/>
      <c r="L81" s="726"/>
    </row>
    <row r="82" customFormat="false" ht="18" hidden="false" customHeight="true" outlineLevel="0" collapsed="false">
      <c r="A82" s="727" t="s">
        <v>448</v>
      </c>
      <c r="B82" s="727"/>
      <c r="C82" s="727"/>
      <c r="D82" s="727"/>
      <c r="E82" s="727"/>
      <c r="F82" s="727"/>
      <c r="G82" s="728" t="s">
        <v>263</v>
      </c>
      <c r="H82" s="728"/>
      <c r="I82" s="728"/>
      <c r="J82" s="728"/>
      <c r="K82" s="728"/>
      <c r="L82" s="728"/>
    </row>
    <row r="83" customFormat="false" ht="18" hidden="false" customHeight="true" outlineLevel="0" collapsed="false">
      <c r="A83" s="683" t="s">
        <v>310</v>
      </c>
      <c r="B83" s="698" t="s">
        <v>449</v>
      </c>
      <c r="C83" s="698"/>
      <c r="D83" s="698"/>
      <c r="E83" s="698"/>
      <c r="F83" s="698"/>
      <c r="G83" s="729" t="n">
        <f aca="false">G65</f>
        <v>5005.44</v>
      </c>
      <c r="H83" s="729" t="n">
        <f aca="false">H65</f>
        <v>0</v>
      </c>
      <c r="I83" s="729" t="n">
        <f aca="false">I65</f>
        <v>0</v>
      </c>
      <c r="J83" s="729" t="n">
        <f aca="false">J65</f>
        <v>0</v>
      </c>
      <c r="K83" s="729" t="n">
        <f aca="false">K65</f>
        <v>5005.44</v>
      </c>
      <c r="L83" s="730" t="n">
        <f aca="false">L65</f>
        <v>6168.24</v>
      </c>
    </row>
    <row r="84" customFormat="false" ht="18" hidden="false" customHeight="true" outlineLevel="0" collapsed="false">
      <c r="A84" s="683" t="s">
        <v>299</v>
      </c>
      <c r="B84" s="698" t="s">
        <v>431</v>
      </c>
      <c r="C84" s="698"/>
      <c r="D84" s="698"/>
      <c r="E84" s="698"/>
      <c r="F84" s="698"/>
      <c r="G84" s="729" t="n">
        <f aca="false">G70</f>
        <v>619.52</v>
      </c>
      <c r="H84" s="729" t="n">
        <f aca="false">H70</f>
        <v>0</v>
      </c>
      <c r="I84" s="729" t="n">
        <f aca="false">I70</f>
        <v>0</v>
      </c>
      <c r="J84" s="729" t="n">
        <f aca="false">J70</f>
        <v>0</v>
      </c>
      <c r="K84" s="729" t="n">
        <f aca="false">K70</f>
        <v>791.4</v>
      </c>
      <c r="L84" s="730" t="n">
        <f aca="false">L70</f>
        <v>791.4</v>
      </c>
    </row>
    <row r="85" customFormat="false" ht="18" hidden="false" customHeight="true" outlineLevel="0" collapsed="false">
      <c r="A85" s="731" t="s">
        <v>450</v>
      </c>
      <c r="B85" s="731"/>
      <c r="C85" s="731"/>
      <c r="D85" s="731"/>
      <c r="E85" s="731"/>
      <c r="F85" s="731"/>
      <c r="G85" s="732" t="n">
        <f aca="false">SUM(G83:G84)</f>
        <v>5624.96</v>
      </c>
      <c r="H85" s="732" t="n">
        <f aca="false">SUM(H83:H84)</f>
        <v>0</v>
      </c>
      <c r="I85" s="732" t="n">
        <f aca="false">SUM(I83:I84)</f>
        <v>0</v>
      </c>
      <c r="J85" s="732" t="n">
        <f aca="false">SUM(J83:J84)</f>
        <v>0</v>
      </c>
      <c r="K85" s="732" t="n">
        <f aca="false">SUM(K83:K84)</f>
        <v>5796.84</v>
      </c>
      <c r="L85" s="733" t="n">
        <f aca="false">SUM(L83:L84)</f>
        <v>6959.64</v>
      </c>
    </row>
    <row r="86" customFormat="false" ht="18" hidden="false" customHeight="true" outlineLevel="0" collapsed="false">
      <c r="A86" s="734" t="s">
        <v>313</v>
      </c>
      <c r="B86" s="735" t="s">
        <v>451</v>
      </c>
      <c r="C86" s="735"/>
      <c r="D86" s="735"/>
      <c r="E86" s="735"/>
      <c r="F86" s="735"/>
      <c r="G86" s="736" t="n">
        <f aca="false">G79</f>
        <v>1425.87</v>
      </c>
      <c r="H86" s="736" t="n">
        <f aca="false">H79</f>
        <v>0</v>
      </c>
      <c r="I86" s="736" t="n">
        <f aca="false">I79</f>
        <v>0</v>
      </c>
      <c r="J86" s="736" t="n">
        <f aca="false">J79</f>
        <v>0</v>
      </c>
      <c r="K86" s="736" t="n">
        <f aca="false">K79</f>
        <v>1469.44</v>
      </c>
      <c r="L86" s="737" t="n">
        <f aca="false">L79</f>
        <v>1764.2</v>
      </c>
    </row>
    <row r="87" customFormat="false" ht="43.5" hidden="false" customHeight="true" outlineLevel="0" collapsed="false">
      <c r="A87" s="738" t="s">
        <v>452</v>
      </c>
      <c r="B87" s="738"/>
      <c r="C87" s="738"/>
      <c r="D87" s="738"/>
      <c r="E87" s="738"/>
      <c r="F87" s="738"/>
      <c r="G87" s="739" t="n">
        <f aca="false">SUM(G85:G86)</f>
        <v>7050.83</v>
      </c>
      <c r="H87" s="739" t="n">
        <f aca="false">SUM(H85:H86)</f>
        <v>0</v>
      </c>
      <c r="I87" s="739" t="n">
        <f aca="false">SUM(I85:I86)</f>
        <v>0</v>
      </c>
      <c r="J87" s="739" t="n">
        <f aca="false">SUM(J85:J86)</f>
        <v>0</v>
      </c>
      <c r="K87" s="739" t="n">
        <f aca="false">SUM(K85:K86)</f>
        <v>7266.28</v>
      </c>
      <c r="L87" s="740" t="n">
        <f aca="false">SUM(L85:L86)</f>
        <v>8723.84</v>
      </c>
    </row>
  </sheetData>
  <sheetProtection sheet="true" password="d3be" objects="true" scenarios="true"/>
  <mergeCells count="97">
    <mergeCell ref="A3:L3"/>
    <mergeCell ref="A4:L4"/>
    <mergeCell ref="A5:L5"/>
    <mergeCell ref="A6:F6"/>
    <mergeCell ref="G6:L6"/>
    <mergeCell ref="A7:H7"/>
    <mergeCell ref="I7:L7"/>
    <mergeCell ref="A8:L8"/>
    <mergeCell ref="A9:A10"/>
    <mergeCell ref="B9:B10"/>
    <mergeCell ref="C9:D10"/>
    <mergeCell ref="E9:E10"/>
    <mergeCell ref="F9:F10"/>
    <mergeCell ref="G9:L9"/>
    <mergeCell ref="A11:L11"/>
    <mergeCell ref="A12:A22"/>
    <mergeCell ref="B12:B22"/>
    <mergeCell ref="C12:D12"/>
    <mergeCell ref="C13:E13"/>
    <mergeCell ref="C14:F14"/>
    <mergeCell ref="C15:E15"/>
    <mergeCell ref="C16:D16"/>
    <mergeCell ref="C17:D17"/>
    <mergeCell ref="C19:E19"/>
    <mergeCell ref="C20:F20"/>
    <mergeCell ref="C21:E21"/>
    <mergeCell ref="A23:F23"/>
    <mergeCell ref="A24:L24"/>
    <mergeCell ref="A25:B25"/>
    <mergeCell ref="C25:D25"/>
    <mergeCell ref="F25:L25"/>
    <mergeCell ref="A26:C26"/>
    <mergeCell ref="A27:C27"/>
    <mergeCell ref="A28:C28"/>
    <mergeCell ref="A29:C29"/>
    <mergeCell ref="A30:C30"/>
    <mergeCell ref="A31:C31"/>
    <mergeCell ref="A32:B32"/>
    <mergeCell ref="A33:B33"/>
    <mergeCell ref="A34:D34"/>
    <mergeCell ref="A35:D35"/>
    <mergeCell ref="A36:D36"/>
    <mergeCell ref="A37:F37"/>
    <mergeCell ref="A38:F38"/>
    <mergeCell ref="A39:L39"/>
    <mergeCell ref="A40:D40"/>
    <mergeCell ref="E40:F40"/>
    <mergeCell ref="G40:L40"/>
    <mergeCell ref="A42:D42"/>
    <mergeCell ref="A43:D43"/>
    <mergeCell ref="A44:D44"/>
    <mergeCell ref="A45:F45"/>
    <mergeCell ref="A46:L46"/>
    <mergeCell ref="A47:D47"/>
    <mergeCell ref="E47:F47"/>
    <mergeCell ref="G47:L47"/>
    <mergeCell ref="A48:D48"/>
    <mergeCell ref="A49:D49"/>
    <mergeCell ref="A50:D50"/>
    <mergeCell ref="A51:D51"/>
    <mergeCell ref="A52:F52"/>
    <mergeCell ref="A53:F53"/>
    <mergeCell ref="A54:F54"/>
    <mergeCell ref="A56:L56"/>
    <mergeCell ref="A57:L57"/>
    <mergeCell ref="A59:F59"/>
    <mergeCell ref="B60:E60"/>
    <mergeCell ref="G60:L60"/>
    <mergeCell ref="B61:F61"/>
    <mergeCell ref="B62:E62"/>
    <mergeCell ref="B63:E63"/>
    <mergeCell ref="A64:E64"/>
    <mergeCell ref="A65:F65"/>
    <mergeCell ref="B66:F66"/>
    <mergeCell ref="G66:L66"/>
    <mergeCell ref="B67:F67"/>
    <mergeCell ref="B68:F68"/>
    <mergeCell ref="B69:F69"/>
    <mergeCell ref="A70:F70"/>
    <mergeCell ref="B71:E71"/>
    <mergeCell ref="G71:L71"/>
    <mergeCell ref="B72:E72"/>
    <mergeCell ref="B73:E73"/>
    <mergeCell ref="B74:E74"/>
    <mergeCell ref="B75:E75"/>
    <mergeCell ref="B76:E76"/>
    <mergeCell ref="B77:E77"/>
    <mergeCell ref="B78:E78"/>
    <mergeCell ref="A80:L80"/>
    <mergeCell ref="A81:L81"/>
    <mergeCell ref="A82:F82"/>
    <mergeCell ref="G82:L82"/>
    <mergeCell ref="B83:F83"/>
    <mergeCell ref="B84:F84"/>
    <mergeCell ref="A85:F85"/>
    <mergeCell ref="B86:F86"/>
    <mergeCell ref="A87:F87"/>
  </mergeCells>
  <printOptions headings="false" gridLines="false" gridLinesSet="true" horizontalCentered="true" verticalCentered="false"/>
  <pageMargins left="0.39375" right="0" top="0.7875" bottom="0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5" man="true" max="16383" min="0"/>
  </rowBreaks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87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G6" activeCellId="0" sqref="G6"/>
    </sheetView>
  </sheetViews>
  <sheetFormatPr defaultColWidth="8.83203125" defaultRowHeight="12.75" zeroHeight="false" outlineLevelRow="0" outlineLevelCol="0"/>
  <cols>
    <col collapsed="false" customWidth="true" hidden="false" outlineLevel="0" max="1" min="1" style="281" width="10.16"/>
    <col collapsed="false" customWidth="true" hidden="false" outlineLevel="0" max="2" min="2" style="281" width="7.33"/>
    <col collapsed="false" customWidth="true" hidden="false" outlineLevel="0" max="3" min="3" style="281" width="14.66"/>
    <col collapsed="false" customWidth="true" hidden="false" outlineLevel="0" max="4" min="4" style="281" width="10.33"/>
    <col collapsed="false" customWidth="true" hidden="false" outlineLevel="0" max="5" min="5" style="281" width="10.16"/>
    <col collapsed="false" customWidth="true" hidden="false" outlineLevel="0" max="6" min="6" style="281" width="11.16"/>
    <col collapsed="false" customWidth="true" hidden="false" outlineLevel="0" max="7" min="7" style="547" width="13.66"/>
    <col collapsed="false" customWidth="true" hidden="false" outlineLevel="0" max="10" min="8" style="281" width="13.66"/>
    <col collapsed="false" customWidth="true" hidden="false" outlineLevel="0" max="12" min="11" style="281" width="14.83"/>
    <col collapsed="false" customWidth="true" hidden="false" outlineLevel="0" max="1025" min="13" style="281" width="9.16"/>
  </cols>
  <sheetData>
    <row r="1" customFormat="false" ht="12.75" hidden="false" customHeight="false" outlineLevel="0" collapsed="false">
      <c r="A1" s="548"/>
      <c r="B1" s="221" t="s">
        <v>0</v>
      </c>
      <c r="C1" s="221"/>
      <c r="D1" s="221"/>
      <c r="E1" s="221"/>
      <c r="F1" s="549"/>
      <c r="G1" s="550"/>
      <c r="H1" s="551"/>
      <c r="I1" s="551"/>
      <c r="J1" s="551"/>
      <c r="K1" s="551"/>
      <c r="L1" s="552"/>
    </row>
    <row r="2" customFormat="false" ht="12.75" hidden="false" customHeight="true" outlineLevel="0" collapsed="false">
      <c r="A2" s="262"/>
      <c r="B2" s="93" t="s">
        <v>42</v>
      </c>
      <c r="C2" s="93"/>
      <c r="D2" s="93"/>
      <c r="E2" s="93"/>
      <c r="F2" s="553"/>
      <c r="G2" s="554"/>
      <c r="L2" s="555"/>
    </row>
    <row r="3" customFormat="false" ht="48.75" hidden="false" customHeight="true" outlineLevel="0" collapsed="false">
      <c r="A3" s="556" t="s">
        <v>453</v>
      </c>
      <c r="B3" s="556"/>
      <c r="C3" s="556"/>
      <c r="D3" s="556"/>
      <c r="E3" s="556"/>
      <c r="F3" s="556"/>
      <c r="G3" s="556"/>
      <c r="H3" s="556"/>
      <c r="I3" s="556"/>
      <c r="J3" s="556"/>
      <c r="K3" s="556"/>
      <c r="L3" s="556"/>
    </row>
    <row r="4" customFormat="false" ht="20.25" hidden="false" customHeight="true" outlineLevel="0" collapsed="false">
      <c r="A4" s="557" t="str">
        <f aca="false">BH!$A$4</f>
        <v>ANEXO X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</row>
    <row r="5" customFormat="false" ht="18.75" hidden="false" customHeight="true" outlineLevel="0" collapsed="false">
      <c r="A5" s="558" t="s">
        <v>389</v>
      </c>
      <c r="B5" s="558"/>
      <c r="C5" s="558"/>
      <c r="D5" s="558"/>
      <c r="E5" s="558"/>
      <c r="F5" s="558"/>
      <c r="G5" s="558"/>
      <c r="H5" s="558"/>
      <c r="I5" s="558"/>
      <c r="J5" s="558"/>
      <c r="K5" s="558"/>
      <c r="L5" s="558"/>
    </row>
    <row r="6" customFormat="false" ht="12.75" hidden="false" customHeight="false" outlineLevel="0" collapsed="false">
      <c r="A6" s="559" t="s">
        <v>390</v>
      </c>
      <c r="B6" s="559"/>
      <c r="C6" s="559"/>
      <c r="D6" s="559"/>
      <c r="E6" s="559"/>
      <c r="F6" s="559"/>
      <c r="G6" s="560" t="str">
        <f aca="false">Dados!A7</f>
        <v>CCT 2026 – MG000731/2026 (BH e outras) e MG000730/2026 (Juiz de Fora) – Data base da categoria 01 de janeiro</v>
      </c>
      <c r="H6" s="560"/>
      <c r="I6" s="560"/>
      <c r="J6" s="560"/>
      <c r="K6" s="560"/>
      <c r="L6" s="560"/>
    </row>
    <row r="7" customFormat="false" ht="23.25" hidden="false" customHeight="true" outlineLevel="0" collapsed="false">
      <c r="A7" s="268" t="s">
        <v>472</v>
      </c>
      <c r="B7" s="268"/>
      <c r="C7" s="268"/>
      <c r="D7" s="268"/>
      <c r="E7" s="268"/>
      <c r="F7" s="268"/>
      <c r="G7" s="268"/>
      <c r="H7" s="268"/>
      <c r="I7" s="561" t="s">
        <v>102</v>
      </c>
      <c r="J7" s="561"/>
      <c r="K7" s="561"/>
      <c r="L7" s="561"/>
    </row>
    <row r="8" customFormat="false" ht="16.5" hidden="false" customHeight="true" outlineLevel="0" collapsed="false">
      <c r="A8" s="562" t="s">
        <v>392</v>
      </c>
      <c r="B8" s="562"/>
      <c r="C8" s="562"/>
      <c r="D8" s="562"/>
      <c r="E8" s="562"/>
      <c r="F8" s="562"/>
      <c r="G8" s="562"/>
      <c r="H8" s="562"/>
      <c r="I8" s="562"/>
      <c r="J8" s="562"/>
      <c r="K8" s="562"/>
      <c r="L8" s="562"/>
    </row>
    <row r="9" customFormat="false" ht="12.75" hidden="false" customHeight="true" outlineLevel="0" collapsed="false">
      <c r="A9" s="563" t="s">
        <v>205</v>
      </c>
      <c r="B9" s="564" t="s">
        <v>393</v>
      </c>
      <c r="C9" s="565" t="s">
        <v>394</v>
      </c>
      <c r="D9" s="565"/>
      <c r="E9" s="566" t="s">
        <v>395</v>
      </c>
      <c r="F9" s="567" t="s">
        <v>396</v>
      </c>
      <c r="G9" s="568"/>
      <c r="H9" s="568"/>
      <c r="I9" s="568"/>
      <c r="J9" s="568"/>
      <c r="K9" s="568"/>
      <c r="L9" s="568"/>
    </row>
    <row r="10" customFormat="false" ht="68.25" hidden="false" customHeight="true" outlineLevel="0" collapsed="false">
      <c r="A10" s="563"/>
      <c r="B10" s="564"/>
      <c r="C10" s="565"/>
      <c r="D10" s="565"/>
      <c r="E10" s="566"/>
      <c r="F10" s="566"/>
      <c r="G10" s="569" t="s">
        <v>137</v>
      </c>
      <c r="H10" s="569" t="s">
        <v>138</v>
      </c>
      <c r="I10" s="569" t="s">
        <v>139</v>
      </c>
      <c r="J10" s="569" t="s">
        <v>455</v>
      </c>
      <c r="K10" s="569" t="s">
        <v>141</v>
      </c>
      <c r="L10" s="570" t="s">
        <v>142</v>
      </c>
    </row>
    <row r="11" customFormat="false" ht="18" hidden="false" customHeight="true" outlineLevel="0" collapsed="false">
      <c r="A11" s="741" t="s">
        <v>400</v>
      </c>
      <c r="B11" s="741"/>
      <c r="C11" s="741"/>
      <c r="D11" s="741"/>
      <c r="E11" s="741"/>
      <c r="F11" s="741"/>
      <c r="G11" s="741"/>
      <c r="H11" s="741"/>
      <c r="I11" s="741"/>
      <c r="J11" s="741"/>
      <c r="K11" s="741"/>
      <c r="L11" s="741"/>
    </row>
    <row r="12" customFormat="false" ht="18" hidden="false" customHeight="true" outlineLevel="0" collapsed="false">
      <c r="A12" s="574" t="n">
        <v>1</v>
      </c>
      <c r="B12" s="575" t="n">
        <v>1</v>
      </c>
      <c r="C12" s="576" t="s">
        <v>401</v>
      </c>
      <c r="D12" s="576"/>
      <c r="E12" s="577" t="n">
        <v>220</v>
      </c>
      <c r="F12" s="578" t="n">
        <f aca="false">Dados!F8</f>
        <v>2524.9</v>
      </c>
      <c r="G12" s="579" t="n">
        <v>0</v>
      </c>
      <c r="H12" s="579" t="n">
        <v>0</v>
      </c>
      <c r="I12" s="580" t="n">
        <v>0</v>
      </c>
      <c r="J12" s="580" t="n">
        <v>0</v>
      </c>
      <c r="K12" s="580" t="n">
        <f aca="false">F12</f>
        <v>2524.9</v>
      </c>
      <c r="L12" s="581" t="n">
        <v>0</v>
      </c>
    </row>
    <row r="13" customFormat="false" ht="18" hidden="false" customHeight="true" outlineLevel="0" collapsed="false">
      <c r="A13" s="574"/>
      <c r="B13" s="575"/>
      <c r="C13" s="582" t="s">
        <v>293</v>
      </c>
      <c r="D13" s="582"/>
      <c r="E13" s="582"/>
      <c r="F13" s="583" t="n">
        <v>0.3</v>
      </c>
      <c r="G13" s="584" t="n">
        <f aca="false">ROUND(($F$13*G12),2)</f>
        <v>0</v>
      </c>
      <c r="H13" s="584" t="n">
        <f aca="false">ROUND(($F$13*H12),2)</f>
        <v>0</v>
      </c>
      <c r="I13" s="584" t="n">
        <f aca="false">ROUND(($F$13*I12),2)</f>
        <v>0</v>
      </c>
      <c r="J13" s="584" t="n">
        <v>0</v>
      </c>
      <c r="K13" s="584" t="n">
        <f aca="false">ROUND(($F$13*K12),2)</f>
        <v>757.47</v>
      </c>
      <c r="L13" s="585" t="n">
        <f aca="false">ROUND(($F$13*L12),2)</f>
        <v>0</v>
      </c>
    </row>
    <row r="14" customFormat="false" ht="18" hidden="false" customHeight="true" outlineLevel="0" collapsed="false">
      <c r="A14" s="574"/>
      <c r="B14" s="575"/>
      <c r="C14" s="586" t="s">
        <v>402</v>
      </c>
      <c r="D14" s="586"/>
      <c r="E14" s="586"/>
      <c r="F14" s="586"/>
      <c r="G14" s="787" t="n">
        <f aca="false">SUM(G12:G13)</f>
        <v>0</v>
      </c>
      <c r="H14" s="276" t="n">
        <f aca="false">SUM(H12:H13)</f>
        <v>0</v>
      </c>
      <c r="I14" s="276" t="n">
        <f aca="false">SUM(I12:I13)</f>
        <v>0</v>
      </c>
      <c r="J14" s="276" t="n">
        <f aca="false">SUM(J12:J13)</f>
        <v>0</v>
      </c>
      <c r="K14" s="276" t="n">
        <f aca="false">SUM(K12:K13)</f>
        <v>3282.37</v>
      </c>
      <c r="L14" s="587" t="n">
        <f aca="false">SUM(L12:L13)</f>
        <v>0</v>
      </c>
    </row>
    <row r="15" customFormat="false" ht="18" hidden="false" customHeight="true" outlineLevel="0" collapsed="false">
      <c r="A15" s="574"/>
      <c r="B15" s="575"/>
      <c r="C15" s="588" t="s">
        <v>122</v>
      </c>
      <c r="D15" s="588"/>
      <c r="E15" s="588"/>
      <c r="F15" s="589" t="n">
        <v>0</v>
      </c>
      <c r="G15" s="276" t="n">
        <v>0</v>
      </c>
      <c r="H15" s="276" t="n">
        <v>0</v>
      </c>
      <c r="I15" s="276" t="n">
        <v>0</v>
      </c>
      <c r="J15" s="276" t="n">
        <v>0</v>
      </c>
      <c r="K15" s="276" t="n">
        <v>0</v>
      </c>
      <c r="L15" s="587" t="n">
        <v>0</v>
      </c>
    </row>
    <row r="16" customFormat="false" ht="27" hidden="false" customHeight="true" outlineLevel="0" collapsed="false">
      <c r="A16" s="574"/>
      <c r="B16" s="575"/>
      <c r="C16" s="588" t="s">
        <v>456</v>
      </c>
      <c r="D16" s="588"/>
      <c r="E16" s="590"/>
      <c r="F16" s="591" t="n">
        <v>0</v>
      </c>
      <c r="G16" s="276" t="n">
        <v>0</v>
      </c>
      <c r="H16" s="276" t="n">
        <v>0</v>
      </c>
      <c r="I16" s="578" t="n">
        <v>0</v>
      </c>
      <c r="J16" s="578" t="n">
        <v>0</v>
      </c>
      <c r="K16" s="578" t="n">
        <v>0</v>
      </c>
      <c r="L16" s="592" t="n">
        <v>0</v>
      </c>
    </row>
    <row r="17" customFormat="false" ht="27" hidden="false" customHeight="true" outlineLevel="0" collapsed="false">
      <c r="A17" s="574"/>
      <c r="B17" s="575"/>
      <c r="C17" s="588" t="s">
        <v>457</v>
      </c>
      <c r="D17" s="588"/>
      <c r="E17" s="590"/>
      <c r="F17" s="591" t="n">
        <v>0</v>
      </c>
      <c r="G17" s="593" t="n">
        <v>0</v>
      </c>
      <c r="H17" s="593" t="n">
        <f aca="false">ROUND((H12*F17),2)</f>
        <v>0</v>
      </c>
      <c r="I17" s="594" t="n">
        <v>0</v>
      </c>
      <c r="J17" s="594" t="n">
        <v>0</v>
      </c>
      <c r="K17" s="594" t="n">
        <v>0</v>
      </c>
      <c r="L17" s="595" t="n">
        <v>0</v>
      </c>
    </row>
    <row r="18" customFormat="false" ht="18" hidden="false" customHeight="true" outlineLevel="0" collapsed="false">
      <c r="A18" s="574"/>
      <c r="B18" s="575"/>
      <c r="C18" s="596" t="s">
        <v>117</v>
      </c>
      <c r="D18" s="597"/>
      <c r="E18" s="598" t="n">
        <f aca="false">Dados!O10</f>
        <v>15.21</v>
      </c>
      <c r="F18" s="599" t="n">
        <f aca="false">Dados!K12</f>
        <v>0.4</v>
      </c>
      <c r="G18" s="593" t="n">
        <v>0</v>
      </c>
      <c r="H18" s="593" t="n">
        <v>0</v>
      </c>
      <c r="I18" s="593" t="n">
        <v>0</v>
      </c>
      <c r="J18" s="593" t="n">
        <f aca="false">($F$18*J14/220)*7*$E$18</f>
        <v>0</v>
      </c>
      <c r="K18" s="593" t="n">
        <v>0</v>
      </c>
      <c r="L18" s="595" t="n">
        <f aca="false">((($F$18*L14/220)*7)*$E$18)</f>
        <v>0</v>
      </c>
    </row>
    <row r="19" customFormat="false" ht="18" hidden="false" customHeight="true" outlineLevel="0" collapsed="false">
      <c r="A19" s="574"/>
      <c r="B19" s="575"/>
      <c r="C19" s="600" t="s">
        <v>336</v>
      </c>
      <c r="D19" s="600"/>
      <c r="E19" s="600"/>
      <c r="F19" s="601" t="n">
        <v>0.2</v>
      </c>
      <c r="G19" s="593" t="n">
        <f aca="false">G18*$F$19</f>
        <v>0</v>
      </c>
      <c r="H19" s="593" t="n">
        <f aca="false">H18*$F$19</f>
        <v>0</v>
      </c>
      <c r="I19" s="593" t="n">
        <f aca="false">I18*$F$19</f>
        <v>0</v>
      </c>
      <c r="J19" s="593" t="n">
        <f aca="false">J18*$F$19</f>
        <v>0</v>
      </c>
      <c r="K19" s="593" t="n">
        <f aca="false">K18*$F$19</f>
        <v>0</v>
      </c>
      <c r="L19" s="595" t="n">
        <f aca="false">L18*$F$19</f>
        <v>0</v>
      </c>
    </row>
    <row r="20" customFormat="false" ht="18" hidden="false" customHeight="true" outlineLevel="0" collapsed="false">
      <c r="A20" s="574"/>
      <c r="B20" s="575"/>
      <c r="C20" s="602" t="s">
        <v>405</v>
      </c>
      <c r="D20" s="602"/>
      <c r="E20" s="602"/>
      <c r="F20" s="602"/>
      <c r="G20" s="603" t="n">
        <f aca="false">SUM(G14:G19)</f>
        <v>0</v>
      </c>
      <c r="H20" s="603" t="n">
        <f aca="false">SUM(H14:H19)</f>
        <v>0</v>
      </c>
      <c r="I20" s="603" t="n">
        <f aca="false">SUM(I14:I19)</f>
        <v>0</v>
      </c>
      <c r="J20" s="603" t="n">
        <f aca="false">SUM(J14:J19)</f>
        <v>0</v>
      </c>
      <c r="K20" s="603" t="n">
        <f aca="false">SUM(K14:K19)</f>
        <v>3282.37</v>
      </c>
      <c r="L20" s="604" t="n">
        <f aca="false">SUM(L14:L19)</f>
        <v>0</v>
      </c>
    </row>
    <row r="21" customFormat="false" ht="18" hidden="false" customHeight="true" outlineLevel="0" collapsed="false">
      <c r="A21" s="574"/>
      <c r="B21" s="575"/>
      <c r="C21" s="605" t="s">
        <v>406</v>
      </c>
      <c r="D21" s="605"/>
      <c r="E21" s="605"/>
      <c r="F21" s="606" t="n">
        <f aca="false">Encargos!C58</f>
        <v>0.764</v>
      </c>
      <c r="G21" s="579" t="n">
        <f aca="false">ROUND(($F$21*G20),2)</f>
        <v>0</v>
      </c>
      <c r="H21" s="579" t="n">
        <f aca="false">ROUND(($F$21*H20),2)</f>
        <v>0</v>
      </c>
      <c r="I21" s="579" t="n">
        <f aca="false">ROUND(($F$21*I20),2)</f>
        <v>0</v>
      </c>
      <c r="J21" s="579" t="n">
        <f aca="false">ROUND(($F$21*J20),2)</f>
        <v>0</v>
      </c>
      <c r="K21" s="579" t="n">
        <f aca="false">ROUND(($F$21*K20),2)</f>
        <v>2507.73</v>
      </c>
      <c r="L21" s="581" t="n">
        <f aca="false">ROUND(($F$21*L20),2)</f>
        <v>0</v>
      </c>
    </row>
    <row r="22" customFormat="false" ht="43.5" hidden="false" customHeight="true" outlineLevel="0" collapsed="false">
      <c r="A22" s="574"/>
      <c r="B22" s="575"/>
      <c r="C22" s="607" t="s">
        <v>341</v>
      </c>
      <c r="D22" s="607" t="n">
        <f aca="false">Dados!O11</f>
        <v>4.97</v>
      </c>
      <c r="E22" s="608" t="n">
        <f aca="false">Dados!E15</f>
        <v>22</v>
      </c>
      <c r="F22" s="593" t="n">
        <f aca="false">Dados!O10</f>
        <v>15.21</v>
      </c>
      <c r="G22" s="584" t="n">
        <v>0</v>
      </c>
      <c r="H22" s="584" t="n">
        <v>0</v>
      </c>
      <c r="I22" s="609" t="n">
        <v>0</v>
      </c>
      <c r="J22" s="584" t="n">
        <v>0</v>
      </c>
      <c r="K22" s="584" t="n">
        <f aca="false">ROUND((((K14/220)+((K14/220)*0.6))*$F$22),2)</f>
        <v>363.09</v>
      </c>
      <c r="L22" s="585" t="n">
        <f aca="false">ROUND((((L14/220)+((L14/220)*0.6))*$F$22),2)</f>
        <v>0</v>
      </c>
    </row>
    <row r="23" customFormat="false" ht="18" hidden="false" customHeight="true" outlineLevel="0" collapsed="false">
      <c r="A23" s="610" t="s">
        <v>407</v>
      </c>
      <c r="B23" s="610"/>
      <c r="C23" s="610"/>
      <c r="D23" s="610"/>
      <c r="E23" s="610"/>
      <c r="F23" s="610"/>
      <c r="G23" s="611" t="n">
        <f aca="false">SUM(G20:G22)</f>
        <v>0</v>
      </c>
      <c r="H23" s="611" t="n">
        <f aca="false">SUM(H20:H22)</f>
        <v>0</v>
      </c>
      <c r="I23" s="611" t="n">
        <f aca="false">SUM(I20:I22)</f>
        <v>0</v>
      </c>
      <c r="J23" s="611" t="n">
        <f aca="false">SUM(J20:J22)</f>
        <v>0</v>
      </c>
      <c r="K23" s="611" t="n">
        <f aca="false">SUM(K20:K22)</f>
        <v>6153.19</v>
      </c>
      <c r="L23" s="612" t="n">
        <f aca="false">SUM(L20:L22)</f>
        <v>0</v>
      </c>
    </row>
    <row r="24" customFormat="false" ht="18" hidden="false" customHeight="true" outlineLevel="0" collapsed="false">
      <c r="A24" s="789" t="s">
        <v>408</v>
      </c>
      <c r="B24" s="789"/>
      <c r="C24" s="789"/>
      <c r="D24" s="789"/>
      <c r="E24" s="789"/>
      <c r="F24" s="789"/>
      <c r="G24" s="789"/>
      <c r="H24" s="789"/>
      <c r="I24" s="789"/>
      <c r="J24" s="789"/>
      <c r="K24" s="789"/>
      <c r="L24" s="789"/>
    </row>
    <row r="25" customFormat="false" ht="18" hidden="false" customHeight="true" outlineLevel="0" collapsed="false">
      <c r="A25" s="790" t="s">
        <v>205</v>
      </c>
      <c r="B25" s="790"/>
      <c r="C25" s="496" t="s">
        <v>409</v>
      </c>
      <c r="D25" s="496"/>
      <c r="E25" s="615" t="s">
        <v>206</v>
      </c>
      <c r="F25" s="496" t="s">
        <v>410</v>
      </c>
      <c r="G25" s="496"/>
      <c r="H25" s="496"/>
      <c r="I25" s="496"/>
      <c r="J25" s="496"/>
      <c r="K25" s="496"/>
      <c r="L25" s="496"/>
    </row>
    <row r="26" customFormat="false" ht="18" hidden="false" customHeight="true" outlineLevel="0" collapsed="false">
      <c r="A26" s="791" t="s">
        <v>107</v>
      </c>
      <c r="B26" s="791"/>
      <c r="C26" s="791"/>
      <c r="D26" s="577"/>
      <c r="E26" s="618"/>
      <c r="F26" s="619"/>
      <c r="G26" s="579" t="n">
        <v>0</v>
      </c>
      <c r="H26" s="579" t="n">
        <v>0</v>
      </c>
      <c r="I26" s="579" t="n">
        <v>0</v>
      </c>
      <c r="J26" s="579" t="n">
        <v>0</v>
      </c>
      <c r="K26" s="579" t="n">
        <f aca="false">Dados!$F$9</f>
        <v>82.45</v>
      </c>
      <c r="L26" s="579" t="n">
        <v>0</v>
      </c>
    </row>
    <row r="27" customFormat="false" ht="18" hidden="false" customHeight="true" outlineLevel="0" collapsed="false">
      <c r="A27" s="582" t="s">
        <v>110</v>
      </c>
      <c r="B27" s="582"/>
      <c r="C27" s="582"/>
      <c r="D27" s="760"/>
      <c r="E27" s="761"/>
      <c r="F27" s="646"/>
      <c r="G27" s="593" t="n">
        <v>0</v>
      </c>
      <c r="H27" s="593" t="n">
        <v>0</v>
      </c>
      <c r="I27" s="593" t="n">
        <v>0</v>
      </c>
      <c r="J27" s="593" t="n">
        <v>0</v>
      </c>
      <c r="K27" s="593" t="n">
        <f aca="false">Dados!$F$10</f>
        <v>20.7</v>
      </c>
      <c r="L27" s="593" t="n">
        <v>0</v>
      </c>
    </row>
    <row r="28" customFormat="false" ht="24.75" hidden="false" customHeight="true" outlineLevel="0" collapsed="false">
      <c r="A28" s="588" t="s">
        <v>411</v>
      </c>
      <c r="B28" s="588"/>
      <c r="C28" s="588"/>
      <c r="D28" s="607"/>
      <c r="E28" s="593"/>
      <c r="F28" s="623"/>
      <c r="G28" s="593" t="n">
        <v>0</v>
      </c>
      <c r="H28" s="593" t="n">
        <v>0</v>
      </c>
      <c r="I28" s="593" t="n">
        <v>0</v>
      </c>
      <c r="J28" s="593" t="n">
        <v>0</v>
      </c>
      <c r="K28" s="593" t="n">
        <f aca="false">Dados!$F$11</f>
        <v>4</v>
      </c>
      <c r="L28" s="593" t="n">
        <v>0</v>
      </c>
    </row>
    <row r="29" customFormat="false" ht="18" hidden="false" customHeight="true" outlineLevel="0" collapsed="false">
      <c r="A29" s="588" t="s">
        <v>116</v>
      </c>
      <c r="B29" s="588"/>
      <c r="C29" s="588"/>
      <c r="D29" s="275"/>
      <c r="E29" s="532"/>
      <c r="F29" s="623"/>
      <c r="G29" s="593" t="n">
        <v>0</v>
      </c>
      <c r="H29" s="593" t="n">
        <v>0</v>
      </c>
      <c r="I29" s="593" t="n">
        <v>0</v>
      </c>
      <c r="J29" s="593" t="n">
        <v>0</v>
      </c>
      <c r="K29" s="593" t="n">
        <f aca="false">Dados!$F$12</f>
        <v>156.95</v>
      </c>
      <c r="L29" s="593" t="n">
        <v>0</v>
      </c>
    </row>
    <row r="30" customFormat="false" ht="18" hidden="false" customHeight="true" outlineLevel="0" collapsed="false">
      <c r="A30" s="588" t="s">
        <v>412</v>
      </c>
      <c r="B30" s="588"/>
      <c r="C30" s="588"/>
      <c r="D30" s="275"/>
      <c r="E30" s="532"/>
      <c r="F30" s="623"/>
      <c r="G30" s="593" t="n">
        <v>0</v>
      </c>
      <c r="H30" s="593" t="n">
        <v>0</v>
      </c>
      <c r="I30" s="593" t="n">
        <v>0</v>
      </c>
      <c r="J30" s="593" t="n">
        <v>0</v>
      </c>
      <c r="K30" s="593" t="n">
        <f aca="false">Dados!$F$13</f>
        <v>21.17</v>
      </c>
      <c r="L30" s="593" t="n">
        <v>0</v>
      </c>
    </row>
    <row r="31" customFormat="false" ht="18" hidden="false" customHeight="true" outlineLevel="0" collapsed="false">
      <c r="A31" s="582" t="s">
        <v>125</v>
      </c>
      <c r="B31" s="582"/>
      <c r="C31" s="582"/>
      <c r="D31" s="275"/>
      <c r="E31" s="593"/>
      <c r="F31" s="623"/>
      <c r="G31" s="593" t="n">
        <v>0</v>
      </c>
      <c r="H31" s="593" t="n">
        <v>0</v>
      </c>
      <c r="I31" s="593" t="n">
        <v>0</v>
      </c>
      <c r="J31" s="593" t="n">
        <v>0</v>
      </c>
      <c r="K31" s="593" t="n">
        <f aca="false">Dados!$F$14</f>
        <v>210.57</v>
      </c>
      <c r="L31" s="593" t="n">
        <v>0</v>
      </c>
    </row>
    <row r="32" customFormat="false" ht="18" hidden="false" customHeight="true" outlineLevel="0" collapsed="false">
      <c r="A32" s="576" t="s">
        <v>126</v>
      </c>
      <c r="B32" s="576"/>
      <c r="C32" s="625" t="n">
        <f aca="false">Dados!E15</f>
        <v>22</v>
      </c>
      <c r="D32" s="626" t="n">
        <f aca="false">Dados!D15</f>
        <v>15.21</v>
      </c>
      <c r="E32" s="627" t="n">
        <f aca="false">Dados!F15</f>
        <v>0</v>
      </c>
      <c r="F32" s="623" t="n">
        <f aca="false">Dados!G15</f>
        <v>28.16</v>
      </c>
      <c r="G32" s="593" t="n">
        <v>0</v>
      </c>
      <c r="H32" s="593" t="n">
        <v>0</v>
      </c>
      <c r="I32" s="593" t="n">
        <v>0</v>
      </c>
      <c r="J32" s="593" t="n">
        <v>0</v>
      </c>
      <c r="K32" s="593" t="n">
        <f aca="false">ROUND((($F$32*$D$32)-(($F$32*$D$32)*$E$32)),2)</f>
        <v>428.31</v>
      </c>
      <c r="L32" s="593" t="n">
        <v>0</v>
      </c>
    </row>
    <row r="33" customFormat="false" ht="18" hidden="false" customHeight="true" outlineLevel="0" collapsed="false">
      <c r="A33" s="792" t="s">
        <v>128</v>
      </c>
      <c r="B33" s="792"/>
      <c r="C33" s="630" t="n">
        <f aca="false">Dados!E16</f>
        <v>22</v>
      </c>
      <c r="D33" s="631" t="n">
        <f aca="false">Dados!D16</f>
        <v>15.21</v>
      </c>
      <c r="E33" s="632" t="n">
        <f aca="false">Dados!F16</f>
        <v>0.06</v>
      </c>
      <c r="F33" s="633" t="n">
        <f aca="false">Dados!E40</f>
        <v>4</v>
      </c>
      <c r="G33" s="593" t="n">
        <v>0</v>
      </c>
      <c r="H33" s="593" t="n">
        <v>0</v>
      </c>
      <c r="I33" s="593" t="n">
        <v>0</v>
      </c>
      <c r="J33" s="593" t="n">
        <v>0</v>
      </c>
      <c r="K33" s="593" t="n">
        <f aca="false">ROUND((IF(((($F$33*2)*$D$33)-($E$33*K12))&gt;0,((($F$33*2)*$D$33)-($E$33*K12)),0)),2)</f>
        <v>0</v>
      </c>
      <c r="L33" s="593" t="n">
        <v>0</v>
      </c>
    </row>
    <row r="34" customFormat="false" ht="18" hidden="false" customHeight="true" outlineLevel="0" collapsed="false">
      <c r="A34" s="629" t="str">
        <f aca="false">Dados!H17</f>
        <v>Outros (inserir somente com a justificativa legal)</v>
      </c>
      <c r="B34" s="629"/>
      <c r="C34" s="629"/>
      <c r="D34" s="629"/>
      <c r="E34" s="764"/>
      <c r="F34" s="765"/>
      <c r="G34" s="634" t="n">
        <f aca="false">Dados!M17</f>
        <v>0</v>
      </c>
      <c r="H34" s="276" t="n">
        <f aca="false">Dados!M17</f>
        <v>0</v>
      </c>
      <c r="I34" s="276" t="n">
        <f aca="false">Dados!M17</f>
        <v>0</v>
      </c>
      <c r="J34" s="276" t="n">
        <f aca="false">Dados!M17</f>
        <v>0</v>
      </c>
      <c r="K34" s="276" t="n">
        <f aca="false">Dados!M17</f>
        <v>0</v>
      </c>
      <c r="L34" s="587" t="n">
        <f aca="false">Dados!M17</f>
        <v>0</v>
      </c>
    </row>
    <row r="35" customFormat="false" ht="18" hidden="false" customHeight="true" outlineLevel="0" collapsed="false">
      <c r="A35" s="629" t="str">
        <f aca="false">Dados!H18</f>
        <v>Outros (inserir somente com a justificativa legal)</v>
      </c>
      <c r="B35" s="629"/>
      <c r="C35" s="629"/>
      <c r="D35" s="629"/>
      <c r="E35" s="764"/>
      <c r="F35" s="765"/>
      <c r="G35" s="634" t="n">
        <f aca="false">Dados!M18</f>
        <v>0</v>
      </c>
      <c r="H35" s="276" t="n">
        <f aca="false">Dados!M18</f>
        <v>0</v>
      </c>
      <c r="I35" s="276" t="n">
        <f aca="false">Dados!M18</f>
        <v>0</v>
      </c>
      <c r="J35" s="276" t="n">
        <f aca="false">Dados!M18</f>
        <v>0</v>
      </c>
      <c r="K35" s="276" t="n">
        <f aca="false">Dados!M18</f>
        <v>0</v>
      </c>
      <c r="L35" s="587" t="n">
        <f aca="false">Dados!M18</f>
        <v>0</v>
      </c>
    </row>
    <row r="36" customFormat="false" ht="18" hidden="false" customHeight="true" outlineLevel="0" collapsed="false">
      <c r="A36" s="629" t="str">
        <f aca="false">Dados!H19</f>
        <v>Outros (inserir somente com a justificativa legal)</v>
      </c>
      <c r="B36" s="629"/>
      <c r="C36" s="629"/>
      <c r="D36" s="629"/>
      <c r="E36" s="764"/>
      <c r="F36" s="765"/>
      <c r="G36" s="634" t="n">
        <f aca="false">Dados!M19</f>
        <v>0</v>
      </c>
      <c r="H36" s="276" t="n">
        <f aca="false">Dados!M19</f>
        <v>0</v>
      </c>
      <c r="I36" s="276" t="n">
        <f aca="false">Dados!M19</f>
        <v>0</v>
      </c>
      <c r="J36" s="276" t="n">
        <f aca="false">Dados!M19</f>
        <v>0</v>
      </c>
      <c r="K36" s="276" t="n">
        <f aca="false">Dados!M19</f>
        <v>0</v>
      </c>
      <c r="L36" s="587" t="n">
        <f aca="false">Dados!M19</f>
        <v>0</v>
      </c>
    </row>
    <row r="37" customFormat="false" ht="18" hidden="false" customHeight="true" outlineLevel="0" collapsed="false">
      <c r="A37" s="635" t="s">
        <v>413</v>
      </c>
      <c r="B37" s="635"/>
      <c r="C37" s="635"/>
      <c r="D37" s="635"/>
      <c r="E37" s="635"/>
      <c r="F37" s="635"/>
      <c r="G37" s="603" t="n">
        <f aca="false">SUM(G26:G36)</f>
        <v>0</v>
      </c>
      <c r="H37" s="603" t="n">
        <f aca="false">SUM(H26:H36)</f>
        <v>0</v>
      </c>
      <c r="I37" s="603" t="n">
        <f aca="false">SUM(I26:I36)</f>
        <v>0</v>
      </c>
      <c r="J37" s="603" t="n">
        <f aca="false">SUM(J26:J36)</f>
        <v>0</v>
      </c>
      <c r="K37" s="603" t="n">
        <f aca="false">SUM(K26:K36)</f>
        <v>924.15</v>
      </c>
      <c r="L37" s="604" t="n">
        <f aca="false">SUM(L26:L36)</f>
        <v>0</v>
      </c>
    </row>
    <row r="38" customFormat="false" ht="18" hidden="false" customHeight="true" outlineLevel="0" collapsed="false">
      <c r="A38" s="793" t="s">
        <v>414</v>
      </c>
      <c r="B38" s="793"/>
      <c r="C38" s="793"/>
      <c r="D38" s="793"/>
      <c r="E38" s="793"/>
      <c r="F38" s="793"/>
      <c r="G38" s="794" t="n">
        <f aca="false">G23+G37</f>
        <v>0</v>
      </c>
      <c r="H38" s="603" t="n">
        <f aca="false">H23+H37</f>
        <v>0</v>
      </c>
      <c r="I38" s="603" t="n">
        <f aca="false">I23+I37</f>
        <v>0</v>
      </c>
      <c r="J38" s="603" t="n">
        <f aca="false">J23+J37</f>
        <v>0</v>
      </c>
      <c r="K38" s="603" t="n">
        <f aca="false">K23+K37</f>
        <v>7077.34</v>
      </c>
      <c r="L38" s="603" t="n">
        <f aca="false">L23+L37</f>
        <v>0</v>
      </c>
    </row>
    <row r="39" customFormat="false" ht="18" hidden="false" customHeight="true" outlineLevel="0" collapsed="false">
      <c r="A39" s="613" t="s">
        <v>415</v>
      </c>
      <c r="B39" s="613"/>
      <c r="C39" s="613"/>
      <c r="D39" s="613"/>
      <c r="E39" s="613"/>
      <c r="F39" s="613"/>
      <c r="G39" s="613"/>
      <c r="H39" s="613"/>
      <c r="I39" s="613"/>
      <c r="J39" s="613"/>
      <c r="K39" s="613"/>
      <c r="L39" s="613"/>
    </row>
    <row r="40" customFormat="false" ht="18" hidden="false" customHeight="true" outlineLevel="0" collapsed="false">
      <c r="A40" s="638" t="s">
        <v>205</v>
      </c>
      <c r="B40" s="638"/>
      <c r="C40" s="638"/>
      <c r="D40" s="638"/>
      <c r="E40" s="496" t="s">
        <v>206</v>
      </c>
      <c r="F40" s="496"/>
      <c r="G40" s="639"/>
      <c r="H40" s="639"/>
      <c r="I40" s="639"/>
      <c r="J40" s="639"/>
      <c r="K40" s="639"/>
      <c r="L40" s="639"/>
    </row>
    <row r="41" customFormat="false" ht="18" hidden="false" customHeight="true" outlineLevel="0" collapsed="false">
      <c r="A41" s="640" t="s">
        <v>416</v>
      </c>
      <c r="B41" s="641"/>
      <c r="C41" s="641"/>
      <c r="D41" s="641"/>
      <c r="E41" s="642" t="n">
        <f aca="false">Dados!K8</f>
        <v>0.03</v>
      </c>
      <c r="F41" s="643"/>
      <c r="G41" s="644" t="n">
        <f aca="false">ROUND((G38*$E$41),2)</f>
        <v>0</v>
      </c>
      <c r="H41" s="579" t="n">
        <f aca="false">ROUND((H38*$E$41),2)</f>
        <v>0</v>
      </c>
      <c r="I41" s="579" t="n">
        <f aca="false">ROUND((I38*$E$41),2)</f>
        <v>0</v>
      </c>
      <c r="J41" s="579" t="n">
        <f aca="false">ROUND((J38*$E$41),2)</f>
        <v>0</v>
      </c>
      <c r="K41" s="579" t="n">
        <f aca="false">ROUND((K38*$E$41),2)</f>
        <v>212.32</v>
      </c>
      <c r="L41" s="581" t="n">
        <f aca="false">ROUND((L38*$E$41),2)</f>
        <v>0</v>
      </c>
    </row>
    <row r="42" customFormat="false" ht="18" hidden="false" customHeight="true" outlineLevel="0" collapsed="false">
      <c r="A42" s="645" t="s">
        <v>417</v>
      </c>
      <c r="B42" s="645"/>
      <c r="C42" s="645"/>
      <c r="D42" s="645"/>
      <c r="E42" s="646"/>
      <c r="F42" s="647"/>
      <c r="G42" s="593" t="n">
        <f aca="false">G38+G41</f>
        <v>0</v>
      </c>
      <c r="H42" s="593" t="n">
        <f aca="false">H38+H41</f>
        <v>0</v>
      </c>
      <c r="I42" s="593" t="n">
        <f aca="false">I38+I41</f>
        <v>0</v>
      </c>
      <c r="J42" s="593" t="n">
        <f aca="false">J38+J41</f>
        <v>0</v>
      </c>
      <c r="K42" s="593" t="n">
        <f aca="false">K38+K41</f>
        <v>7289.66</v>
      </c>
      <c r="L42" s="595" t="n">
        <f aca="false">L38+L41</f>
        <v>0</v>
      </c>
    </row>
    <row r="43" customFormat="false" ht="18" hidden="false" customHeight="true" outlineLevel="0" collapsed="false">
      <c r="A43" s="274" t="s">
        <v>108</v>
      </c>
      <c r="B43" s="274"/>
      <c r="C43" s="274"/>
      <c r="D43" s="274"/>
      <c r="E43" s="646" t="n">
        <f aca="false">Dados!K9</f>
        <v>0.0679</v>
      </c>
      <c r="F43" s="647"/>
      <c r="G43" s="593" t="n">
        <f aca="false">ROUND((G42*$E$43),2)</f>
        <v>0</v>
      </c>
      <c r="H43" s="593" t="n">
        <f aca="false">ROUND((H42*$E$43),2)</f>
        <v>0</v>
      </c>
      <c r="I43" s="593" t="n">
        <f aca="false">ROUND((I42*$E$43),2)</f>
        <v>0</v>
      </c>
      <c r="J43" s="593" t="n">
        <f aca="false">ROUND((J42*$E$43),2)</f>
        <v>0</v>
      </c>
      <c r="K43" s="593" t="n">
        <f aca="false">ROUND((K42*$E$43),2)</f>
        <v>494.97</v>
      </c>
      <c r="L43" s="595" t="n">
        <f aca="false">ROUND((L42*$E$43),2)</f>
        <v>0</v>
      </c>
    </row>
    <row r="44" customFormat="false" ht="24" hidden="false" customHeight="true" outlineLevel="0" collapsed="false">
      <c r="A44" s="648" t="s">
        <v>418</v>
      </c>
      <c r="B44" s="648"/>
      <c r="C44" s="648"/>
      <c r="D44" s="648"/>
      <c r="E44" s="649" t="n">
        <f aca="false">SUM(E41:E43)</f>
        <v>0.0979</v>
      </c>
      <c r="F44" s="650"/>
      <c r="G44" s="603" t="n">
        <f aca="false">G41+G43</f>
        <v>0</v>
      </c>
      <c r="H44" s="603" t="n">
        <f aca="false">H41+H43</f>
        <v>0</v>
      </c>
      <c r="I44" s="603" t="n">
        <f aca="false">I41+I43</f>
        <v>0</v>
      </c>
      <c r="J44" s="603" t="n">
        <f aca="false">J41+J43</f>
        <v>0</v>
      </c>
      <c r="K44" s="603" t="n">
        <f aca="false">K41+K43</f>
        <v>707.29</v>
      </c>
      <c r="L44" s="604" t="n">
        <f aca="false">L41+L43</f>
        <v>0</v>
      </c>
    </row>
    <row r="45" customFormat="false" ht="25.5" hidden="false" customHeight="true" outlineLevel="0" collapsed="false">
      <c r="A45" s="651" t="s">
        <v>419</v>
      </c>
      <c r="B45" s="651"/>
      <c r="C45" s="651"/>
      <c r="D45" s="651"/>
      <c r="E45" s="651"/>
      <c r="F45" s="651"/>
      <c r="G45" s="611" t="n">
        <f aca="false">G23+G37+G44</f>
        <v>0</v>
      </c>
      <c r="H45" s="611" t="n">
        <f aca="false">H23+H37+H44</f>
        <v>0</v>
      </c>
      <c r="I45" s="611" t="n">
        <f aca="false">I23+I37+I44</f>
        <v>0</v>
      </c>
      <c r="J45" s="611" t="n">
        <f aca="false">J23+J37+J44</f>
        <v>0</v>
      </c>
      <c r="K45" s="611" t="n">
        <f aca="false">K23+K37+K44</f>
        <v>7784.63</v>
      </c>
      <c r="L45" s="612" t="n">
        <f aca="false">L23+L37+L44</f>
        <v>0</v>
      </c>
    </row>
    <row r="46" customFormat="false" ht="18" hidden="false" customHeight="true" outlineLevel="0" collapsed="false">
      <c r="A46" s="652" t="s">
        <v>420</v>
      </c>
      <c r="B46" s="652"/>
      <c r="C46" s="652"/>
      <c r="D46" s="652"/>
      <c r="E46" s="652"/>
      <c r="F46" s="652"/>
      <c r="G46" s="652"/>
      <c r="H46" s="652"/>
      <c r="I46" s="652"/>
      <c r="J46" s="652"/>
      <c r="K46" s="652"/>
      <c r="L46" s="652"/>
    </row>
    <row r="47" customFormat="false" ht="18" hidden="false" customHeight="true" outlineLevel="0" collapsed="false">
      <c r="A47" s="653" t="s">
        <v>205</v>
      </c>
      <c r="B47" s="653"/>
      <c r="C47" s="653"/>
      <c r="D47" s="653"/>
      <c r="E47" s="438" t="s">
        <v>206</v>
      </c>
      <c r="F47" s="438"/>
      <c r="G47" s="654"/>
      <c r="H47" s="654"/>
      <c r="I47" s="654"/>
      <c r="J47" s="654"/>
      <c r="K47" s="654"/>
      <c r="L47" s="654"/>
    </row>
    <row r="48" customFormat="false" ht="18" hidden="false" customHeight="true" outlineLevel="0" collapsed="false">
      <c r="A48" s="617" t="s">
        <v>111</v>
      </c>
      <c r="B48" s="617"/>
      <c r="C48" s="617"/>
      <c r="D48" s="617"/>
      <c r="E48" s="646" t="n">
        <f aca="false">Dados!K10</f>
        <v>0.076</v>
      </c>
      <c r="F48" s="647"/>
      <c r="G48" s="644" t="n">
        <f aca="false">ROUND((G52*$E$48),2)</f>
        <v>0</v>
      </c>
      <c r="H48" s="579" t="n">
        <f aca="false">ROUND((H52*$E$48),2)</f>
        <v>0</v>
      </c>
      <c r="I48" s="579" t="n">
        <f aca="false">ROUND((I52*$E$48),2)</f>
        <v>0</v>
      </c>
      <c r="J48" s="579" t="n">
        <f aca="false">ROUND((J52*$E$48),2)</f>
        <v>0</v>
      </c>
      <c r="K48" s="579" t="n">
        <f aca="false">ROUND((K52*$E$48),2)</f>
        <v>666.63</v>
      </c>
      <c r="L48" s="581" t="n">
        <f aca="false">ROUND((L52*$E$48),2)</f>
        <v>0</v>
      </c>
    </row>
    <row r="49" customFormat="false" ht="18" hidden="false" customHeight="true" outlineLevel="0" collapsed="false">
      <c r="A49" s="274" t="s">
        <v>421</v>
      </c>
      <c r="B49" s="274"/>
      <c r="C49" s="274"/>
      <c r="D49" s="274"/>
      <c r="E49" s="646" t="n">
        <f aca="false">Dados!K11</f>
        <v>0.0165</v>
      </c>
      <c r="F49" s="647"/>
      <c r="G49" s="593" t="n">
        <f aca="false">ROUND((G52*$E$49),2)</f>
        <v>0</v>
      </c>
      <c r="H49" s="593" t="n">
        <f aca="false">ROUND((H52*$E$49),2)</f>
        <v>0</v>
      </c>
      <c r="I49" s="593" t="n">
        <f aca="false">ROUND((I52*$E$49),2)</f>
        <v>0</v>
      </c>
      <c r="J49" s="593" t="n">
        <f aca="false">ROUND((J52*$E$49),2)</f>
        <v>0</v>
      </c>
      <c r="K49" s="593" t="n">
        <f aca="false">ROUND((K52*$E$49),2)</f>
        <v>144.73</v>
      </c>
      <c r="L49" s="595" t="n">
        <f aca="false">ROUND((L52*$E$49),2)</f>
        <v>0</v>
      </c>
    </row>
    <row r="50" customFormat="false" ht="18" hidden="false" customHeight="true" outlineLevel="0" collapsed="false">
      <c r="A50" s="274" t="s">
        <v>134</v>
      </c>
      <c r="B50" s="274"/>
      <c r="C50" s="274"/>
      <c r="D50" s="274"/>
      <c r="E50" s="646" t="n">
        <f aca="false">Dados!D40</f>
        <v>0.02</v>
      </c>
      <c r="F50" s="647"/>
      <c r="G50" s="593" t="n">
        <f aca="false">ROUND((G52*$E$50),2)</f>
        <v>0</v>
      </c>
      <c r="H50" s="593" t="n">
        <f aca="false">ROUND((H52*$E$50),2)</f>
        <v>0</v>
      </c>
      <c r="I50" s="593" t="n">
        <f aca="false">ROUND((I52*$E$50),2)</f>
        <v>0</v>
      </c>
      <c r="J50" s="593" t="n">
        <f aca="false">ROUND((J52*$E$50),2)</f>
        <v>0</v>
      </c>
      <c r="K50" s="593" t="n">
        <f aca="false">ROUND((K52*$E$50),2)</f>
        <v>175.43</v>
      </c>
      <c r="L50" s="595" t="n">
        <f aca="false">ROUND((L52*$E$50),2)</f>
        <v>0</v>
      </c>
    </row>
    <row r="51" customFormat="false" ht="18.75" hidden="false" customHeight="true" outlineLevel="0" collapsed="false">
      <c r="A51" s="655" t="s">
        <v>422</v>
      </c>
      <c r="B51" s="655"/>
      <c r="C51" s="655"/>
      <c r="D51" s="655"/>
      <c r="E51" s="656" t="n">
        <f aca="false">SUM(E48:E50)</f>
        <v>0.1125</v>
      </c>
      <c r="F51" s="657"/>
      <c r="G51" s="634" t="n">
        <f aca="false">SUM(G48:G50)</f>
        <v>0</v>
      </c>
      <c r="H51" s="634" t="n">
        <f aca="false">SUM(H48:H50)</f>
        <v>0</v>
      </c>
      <c r="I51" s="634" t="n">
        <f aca="false">SUM(I48:I50)</f>
        <v>0</v>
      </c>
      <c r="J51" s="634" t="n">
        <f aca="false">SUM(J48:J50)</f>
        <v>0</v>
      </c>
      <c r="K51" s="634" t="n">
        <f aca="false">SUM(K48:K50)</f>
        <v>986.79</v>
      </c>
      <c r="L51" s="658" t="n">
        <f aca="false">SUM(L48:L50)</f>
        <v>0</v>
      </c>
    </row>
    <row r="52" customFormat="false" ht="22.5" hidden="false" customHeight="true" outlineLevel="0" collapsed="false">
      <c r="A52" s="659" t="str">
        <f aca="false">A53</f>
        <v>VALOR MENSAL DA CATEGORIA</v>
      </c>
      <c r="B52" s="659"/>
      <c r="C52" s="659"/>
      <c r="D52" s="659"/>
      <c r="E52" s="659"/>
      <c r="F52" s="659"/>
      <c r="G52" s="660" t="n">
        <f aca="false">ROUND(G45/(1-$E$51),2)</f>
        <v>0</v>
      </c>
      <c r="H52" s="660" t="n">
        <f aca="false">ROUND(H45/(1-$E$51),2)</f>
        <v>0</v>
      </c>
      <c r="I52" s="660" t="n">
        <f aca="false">ROUND(I45/(1-$E$51),2)</f>
        <v>0</v>
      </c>
      <c r="J52" s="660" t="n">
        <f aca="false">ROUND(J45/(1-$E$51),2)</f>
        <v>0</v>
      </c>
      <c r="K52" s="660" t="n">
        <f aca="false">ROUND(K45/(1-$E$51),2)</f>
        <v>8771.41</v>
      </c>
      <c r="L52" s="661" t="n">
        <f aca="false">ROUND(L45/(1-$E$51),2)</f>
        <v>0</v>
      </c>
    </row>
    <row r="53" customFormat="false" ht="34.5" hidden="false" customHeight="true" outlineLevel="0" collapsed="false">
      <c r="A53" s="662" t="s">
        <v>377</v>
      </c>
      <c r="B53" s="662"/>
      <c r="C53" s="662"/>
      <c r="D53" s="662"/>
      <c r="E53" s="662"/>
      <c r="F53" s="662"/>
      <c r="G53" s="663" t="n">
        <f aca="false">G52</f>
        <v>0</v>
      </c>
      <c r="H53" s="663" t="n">
        <f aca="false">H52</f>
        <v>0</v>
      </c>
      <c r="I53" s="663" t="n">
        <f aca="false">I52</f>
        <v>0</v>
      </c>
      <c r="J53" s="663" t="n">
        <f aca="false">J52</f>
        <v>0</v>
      </c>
      <c r="K53" s="663" t="n">
        <f aca="false">K52</f>
        <v>8771.41</v>
      </c>
      <c r="L53" s="664" t="n">
        <f aca="false">L52</f>
        <v>0</v>
      </c>
    </row>
    <row r="54" customFormat="false" ht="39.75" hidden="false" customHeight="true" outlineLevel="0" collapsed="false">
      <c r="A54" s="662" t="s">
        <v>423</v>
      </c>
      <c r="B54" s="662"/>
      <c r="C54" s="662"/>
      <c r="D54" s="662"/>
      <c r="E54" s="662"/>
      <c r="F54" s="662"/>
      <c r="G54" s="663" t="n">
        <f aca="false">G53*1</f>
        <v>0</v>
      </c>
      <c r="H54" s="663" t="n">
        <f aca="false">H53*1</f>
        <v>0</v>
      </c>
      <c r="I54" s="663" t="n">
        <f aca="false">I53*2</f>
        <v>0</v>
      </c>
      <c r="J54" s="663" t="n">
        <f aca="false">J53*2</f>
        <v>0</v>
      </c>
      <c r="K54" s="663" t="n">
        <f aca="false">K53*2</f>
        <v>17542.82</v>
      </c>
      <c r="L54" s="664" t="n">
        <f aca="false">L53*2</f>
        <v>0</v>
      </c>
    </row>
    <row r="55" customFormat="false" ht="76.5" hidden="false" customHeight="true" outlineLevel="0" collapsed="false">
      <c r="A55" s="665"/>
      <c r="B55" s="665"/>
      <c r="C55" s="665"/>
      <c r="D55" s="665"/>
      <c r="E55" s="665"/>
      <c r="F55" s="665"/>
      <c r="G55" s="666"/>
      <c r="H55" s="666"/>
      <c r="I55" s="666"/>
      <c r="J55" s="666"/>
      <c r="K55" s="666"/>
      <c r="L55" s="666"/>
    </row>
    <row r="56" customFormat="false" ht="41.25" hidden="false" customHeight="true" outlineLevel="0" collapsed="false">
      <c r="A56" s="667" t="s">
        <v>424</v>
      </c>
      <c r="B56" s="667"/>
      <c r="C56" s="667"/>
      <c r="D56" s="667"/>
      <c r="E56" s="667"/>
      <c r="F56" s="667"/>
      <c r="G56" s="667"/>
      <c r="H56" s="667"/>
      <c r="I56" s="667"/>
      <c r="J56" s="667"/>
      <c r="K56" s="667"/>
      <c r="L56" s="667"/>
    </row>
    <row r="57" customFormat="false" ht="20.25" hidden="false" customHeight="true" outlineLevel="0" collapsed="false">
      <c r="A57" s="775" t="str">
        <f aca="false">BH!$A$57</f>
        <v>ANEXO X</v>
      </c>
      <c r="B57" s="775"/>
      <c r="C57" s="775"/>
      <c r="D57" s="775"/>
      <c r="E57" s="775"/>
      <c r="F57" s="775"/>
      <c r="G57" s="775"/>
      <c r="H57" s="775"/>
      <c r="I57" s="775"/>
      <c r="J57" s="775"/>
      <c r="K57" s="775"/>
      <c r="L57" s="775"/>
    </row>
    <row r="58" customFormat="false" ht="13.5" hidden="false" customHeight="true" outlineLevel="0" collapsed="false">
      <c r="A58" s="668"/>
      <c r="B58" s="669"/>
      <c r="C58" s="669"/>
      <c r="D58" s="669"/>
      <c r="E58" s="669"/>
      <c r="F58" s="669"/>
      <c r="G58" s="669"/>
      <c r="I58" s="669"/>
      <c r="J58" s="670" t="s">
        <v>102</v>
      </c>
      <c r="K58" s="669"/>
      <c r="L58" s="671"/>
    </row>
    <row r="59" customFormat="false" ht="69" hidden="false" customHeight="true" outlineLevel="0" collapsed="false">
      <c r="A59" s="672" t="s">
        <v>425</v>
      </c>
      <c r="B59" s="672"/>
      <c r="C59" s="672"/>
      <c r="D59" s="672"/>
      <c r="E59" s="672"/>
      <c r="F59" s="672"/>
      <c r="G59" s="673" t="str">
        <f aca="false">G10</f>
        <v>DIURNO 220H/M</v>
      </c>
      <c r="H59" s="673" t="str">
        <f aca="false">H10</f>
        <v>DIURNO 220H/M LÍDER</v>
      </c>
      <c r="I59" s="673" t="str">
        <f aca="false">I10</f>
        <v>DIURNO 12HX36H (COM INTERVALO)</v>
      </c>
      <c r="J59" s="673" t="str">
        <f aca="false">J10</f>
        <v>DIURNO 12HX36H INDENIZADO FINAIS SEMANA E FERIADOS)</v>
      </c>
      <c r="K59" s="673" t="str">
        <f aca="false">K10</f>
        <v>DIURNO 12HX36H (INDENIZADO)</v>
      </c>
      <c r="L59" s="674" t="str">
        <f aca="false">L10</f>
        <v>NOTURNO 12HX36H (INDENIZADO)</v>
      </c>
    </row>
    <row r="60" customFormat="false" ht="27.75" hidden="false" customHeight="true" outlineLevel="0" collapsed="false">
      <c r="A60" s="675" t="s">
        <v>426</v>
      </c>
      <c r="B60" s="676" t="s">
        <v>241</v>
      </c>
      <c r="C60" s="676"/>
      <c r="D60" s="676"/>
      <c r="E60" s="676"/>
      <c r="F60" s="677" t="s">
        <v>427</v>
      </c>
      <c r="G60" s="678" t="s">
        <v>102</v>
      </c>
      <c r="H60" s="678"/>
      <c r="I60" s="678"/>
      <c r="J60" s="678"/>
      <c r="K60" s="678"/>
      <c r="L60" s="678"/>
    </row>
    <row r="61" customFormat="false" ht="18" hidden="false" customHeight="true" outlineLevel="0" collapsed="false">
      <c r="A61" s="679" t="n">
        <v>1</v>
      </c>
      <c r="B61" s="680" t="s">
        <v>428</v>
      </c>
      <c r="C61" s="680"/>
      <c r="D61" s="680"/>
      <c r="E61" s="680"/>
      <c r="F61" s="680"/>
      <c r="G61" s="681" t="n">
        <f aca="false">G20</f>
        <v>0</v>
      </c>
      <c r="H61" s="681" t="n">
        <f aca="false">H20</f>
        <v>0</v>
      </c>
      <c r="I61" s="681" t="n">
        <f aca="false">I20</f>
        <v>0</v>
      </c>
      <c r="J61" s="681" t="n">
        <f aca="false">J20</f>
        <v>0</v>
      </c>
      <c r="K61" s="681" t="n">
        <f aca="false">K20</f>
        <v>3282.37</v>
      </c>
      <c r="L61" s="682" t="n">
        <f aca="false">L20</f>
        <v>0</v>
      </c>
    </row>
    <row r="62" customFormat="false" ht="18" hidden="false" customHeight="true" outlineLevel="0" collapsed="false">
      <c r="A62" s="683" t="s">
        <v>310</v>
      </c>
      <c r="B62" s="709" t="s">
        <v>242</v>
      </c>
      <c r="C62" s="709"/>
      <c r="D62" s="709"/>
      <c r="E62" s="709"/>
      <c r="F62" s="685" t="n">
        <f aca="false">Encargos!C40</f>
        <v>0.0909</v>
      </c>
      <c r="G62" s="276" t="n">
        <f aca="false">ROUND($F$62*G61,2)</f>
        <v>0</v>
      </c>
      <c r="H62" s="276" t="n">
        <f aca="false">ROUND($F$62*H61,2)</f>
        <v>0</v>
      </c>
      <c r="I62" s="276" t="n">
        <f aca="false">ROUND($F$62*I61,2)</f>
        <v>0</v>
      </c>
      <c r="J62" s="276" t="n">
        <f aca="false">ROUND($F$62*J61,2)</f>
        <v>0</v>
      </c>
      <c r="K62" s="276" t="n">
        <f aca="false">ROUND($F$62*K61,2)</f>
        <v>298.37</v>
      </c>
      <c r="L62" s="587" t="n">
        <f aca="false">ROUND($F$62*L61,2)</f>
        <v>0</v>
      </c>
    </row>
    <row r="63" customFormat="false" ht="28.5" hidden="false" customHeight="true" outlineLevel="0" collapsed="false">
      <c r="A63" s="683" t="s">
        <v>365</v>
      </c>
      <c r="B63" s="686" t="s">
        <v>247</v>
      </c>
      <c r="C63" s="686"/>
      <c r="D63" s="686"/>
      <c r="E63" s="686"/>
      <c r="F63" s="687" t="n">
        <f aca="false">F62*Encargos!C19</f>
        <v>0.0361782</v>
      </c>
      <c r="G63" s="276" t="n">
        <f aca="false">ROUND($F$63*G61,2)</f>
        <v>0</v>
      </c>
      <c r="H63" s="276" t="n">
        <f aca="false">ROUND($F$63*H61,2)</f>
        <v>0</v>
      </c>
      <c r="I63" s="276" t="n">
        <f aca="false">ROUND($F$63*I61,2)</f>
        <v>0</v>
      </c>
      <c r="J63" s="276" t="n">
        <f aca="false">ROUND($F$63*J61,2)</f>
        <v>0</v>
      </c>
      <c r="K63" s="276" t="n">
        <f aca="false">ROUND($F$63*K61,2)</f>
        <v>118.75</v>
      </c>
      <c r="L63" s="587" t="n">
        <f aca="false">ROUND($F$63*L61,2)</f>
        <v>0</v>
      </c>
    </row>
    <row r="64" customFormat="false" ht="24" hidden="false" customHeight="true" outlineLevel="0" collapsed="false">
      <c r="A64" s="688" t="s">
        <v>429</v>
      </c>
      <c r="B64" s="688"/>
      <c r="C64" s="688"/>
      <c r="D64" s="688"/>
      <c r="E64" s="688"/>
      <c r="F64" s="689" t="n">
        <f aca="false">SUM(F62:F63)</f>
        <v>0.1270782</v>
      </c>
      <c r="G64" s="690" t="n">
        <f aca="false">SUM(G62:G63)</f>
        <v>0</v>
      </c>
      <c r="H64" s="690" t="n">
        <f aca="false">SUM(H62:H63)</f>
        <v>0</v>
      </c>
      <c r="I64" s="690" t="n">
        <f aca="false">SUM(I62:I63)</f>
        <v>0</v>
      </c>
      <c r="J64" s="690" t="n">
        <f aca="false">SUM(J62:J63)</f>
        <v>0</v>
      </c>
      <c r="K64" s="690" t="n">
        <f aca="false">SUM(K62:K63)</f>
        <v>417.12</v>
      </c>
      <c r="L64" s="691" t="n">
        <f aca="false">SUM(L62:L63)</f>
        <v>0</v>
      </c>
    </row>
    <row r="65" customFormat="false" ht="18" hidden="false" customHeight="true" outlineLevel="0" collapsed="false">
      <c r="A65" s="692" t="s">
        <v>430</v>
      </c>
      <c r="B65" s="692"/>
      <c r="C65" s="692"/>
      <c r="D65" s="692"/>
      <c r="E65" s="692"/>
      <c r="F65" s="692"/>
      <c r="G65" s="693" t="n">
        <f aca="false">G64*12</f>
        <v>0</v>
      </c>
      <c r="H65" s="693" t="n">
        <f aca="false">H64*12</f>
        <v>0</v>
      </c>
      <c r="I65" s="693" t="n">
        <f aca="false">I64*12</f>
        <v>0</v>
      </c>
      <c r="J65" s="693" t="n">
        <f aca="false">J64*12</f>
        <v>0</v>
      </c>
      <c r="K65" s="693" t="n">
        <f aca="false">K64*12</f>
        <v>5005.44</v>
      </c>
      <c r="L65" s="694" t="n">
        <f aca="false">L64*12</f>
        <v>0</v>
      </c>
    </row>
    <row r="66" customFormat="false" ht="18" hidden="false" customHeight="true" outlineLevel="0" collapsed="false">
      <c r="A66" s="695" t="n">
        <v>2</v>
      </c>
      <c r="B66" s="696" t="s">
        <v>431</v>
      </c>
      <c r="C66" s="696"/>
      <c r="D66" s="696"/>
      <c r="E66" s="696"/>
      <c r="F66" s="696"/>
      <c r="G66" s="697" t="s">
        <v>102</v>
      </c>
      <c r="H66" s="697"/>
      <c r="I66" s="697"/>
      <c r="J66" s="697"/>
      <c r="K66" s="697"/>
      <c r="L66" s="697"/>
    </row>
    <row r="67" customFormat="false" ht="18" hidden="false" customHeight="true" outlineLevel="0" collapsed="false">
      <c r="A67" s="683" t="s">
        <v>310</v>
      </c>
      <c r="B67" s="698" t="s">
        <v>126</v>
      </c>
      <c r="C67" s="698"/>
      <c r="D67" s="698"/>
      <c r="E67" s="698"/>
      <c r="F67" s="698"/>
      <c r="G67" s="593" t="n">
        <f aca="false">G32</f>
        <v>0</v>
      </c>
      <c r="H67" s="593" t="n">
        <f aca="false">H32</f>
        <v>0</v>
      </c>
      <c r="I67" s="593" t="n">
        <f aca="false">I32</f>
        <v>0</v>
      </c>
      <c r="J67" s="593" t="n">
        <f aca="false">J32</f>
        <v>0</v>
      </c>
      <c r="K67" s="593" t="n">
        <f aca="false">K32</f>
        <v>428.31</v>
      </c>
      <c r="L67" s="595" t="n">
        <f aca="false">L32</f>
        <v>0</v>
      </c>
    </row>
    <row r="68" customFormat="false" ht="18" hidden="false" customHeight="true" outlineLevel="0" collapsed="false">
      <c r="A68" s="683" t="s">
        <v>299</v>
      </c>
      <c r="B68" s="698" t="s">
        <v>128</v>
      </c>
      <c r="C68" s="698"/>
      <c r="D68" s="698"/>
      <c r="E68" s="698"/>
      <c r="F68" s="698"/>
      <c r="G68" s="593" t="n">
        <f aca="false">G33</f>
        <v>0</v>
      </c>
      <c r="H68" s="593" t="n">
        <f aca="false">H33</f>
        <v>0</v>
      </c>
      <c r="I68" s="593" t="n">
        <f aca="false">I33</f>
        <v>0</v>
      </c>
      <c r="J68" s="593" t="n">
        <f aca="false">J33</f>
        <v>0</v>
      </c>
      <c r="K68" s="593" t="n">
        <f aca="false">K33</f>
        <v>0</v>
      </c>
      <c r="L68" s="595" t="n">
        <f aca="false">L33</f>
        <v>0</v>
      </c>
    </row>
    <row r="69" customFormat="false" ht="18" hidden="false" customHeight="true" outlineLevel="0" collapsed="false">
      <c r="A69" s="683" t="s">
        <v>324</v>
      </c>
      <c r="B69" s="698" t="s">
        <v>432</v>
      </c>
      <c r="C69" s="698"/>
      <c r="D69" s="698"/>
      <c r="E69" s="698"/>
      <c r="F69" s="698"/>
      <c r="G69" s="593" t="n">
        <f aca="false">G22</f>
        <v>0</v>
      </c>
      <c r="H69" s="593" t="n">
        <f aca="false">H22</f>
        <v>0</v>
      </c>
      <c r="I69" s="593" t="n">
        <f aca="false">I22</f>
        <v>0</v>
      </c>
      <c r="J69" s="593" t="n">
        <f aca="false">J22</f>
        <v>0</v>
      </c>
      <c r="K69" s="593" t="n">
        <f aca="false">K22</f>
        <v>363.09</v>
      </c>
      <c r="L69" s="595" t="n">
        <f aca="false">L22</f>
        <v>0</v>
      </c>
    </row>
    <row r="70" customFormat="false" ht="18" hidden="false" customHeight="true" outlineLevel="0" collapsed="false">
      <c r="A70" s="699" t="s">
        <v>433</v>
      </c>
      <c r="B70" s="699"/>
      <c r="C70" s="699"/>
      <c r="D70" s="699"/>
      <c r="E70" s="699"/>
      <c r="F70" s="699"/>
      <c r="G70" s="700" t="n">
        <f aca="false">SUM(G67:G69)</f>
        <v>0</v>
      </c>
      <c r="H70" s="700" t="n">
        <f aca="false">SUM(H67:H69)</f>
        <v>0</v>
      </c>
      <c r="I70" s="700" t="n">
        <f aca="false">SUM(I67:I69)</f>
        <v>0</v>
      </c>
      <c r="J70" s="700" t="n">
        <f aca="false">SUM(J67:J69)</f>
        <v>0</v>
      </c>
      <c r="K70" s="700" t="n">
        <f aca="false">SUM(K67:K69)</f>
        <v>791.4</v>
      </c>
      <c r="L70" s="701" t="n">
        <f aca="false">SUM(L67:L69)</f>
        <v>0</v>
      </c>
    </row>
    <row r="71" customFormat="false" ht="27" hidden="false" customHeight="true" outlineLevel="0" collapsed="false">
      <c r="A71" s="702" t="n">
        <v>5</v>
      </c>
      <c r="B71" s="703" t="s">
        <v>434</v>
      </c>
      <c r="C71" s="703"/>
      <c r="D71" s="703"/>
      <c r="E71" s="703"/>
      <c r="F71" s="704" t="s">
        <v>427</v>
      </c>
      <c r="G71" s="705" t="s">
        <v>263</v>
      </c>
      <c r="H71" s="705"/>
      <c r="I71" s="705"/>
      <c r="J71" s="705"/>
      <c r="K71" s="705"/>
      <c r="L71" s="705"/>
    </row>
    <row r="72" customFormat="false" ht="25.5" hidden="false" customHeight="true" outlineLevel="0" collapsed="false">
      <c r="A72" s="683" t="s">
        <v>310</v>
      </c>
      <c r="B72" s="686" t="s">
        <v>435</v>
      </c>
      <c r="C72" s="686"/>
      <c r="D72" s="686"/>
      <c r="E72" s="686"/>
      <c r="F72" s="706" t="n">
        <f aca="false">E41</f>
        <v>0.03</v>
      </c>
      <c r="G72" s="707" t="n">
        <f aca="false">ROUND(($F$72*G85),2)</f>
        <v>0</v>
      </c>
      <c r="H72" s="707" t="n">
        <f aca="false">ROUND(($F$72*H85),2)</f>
        <v>0</v>
      </c>
      <c r="I72" s="707" t="n">
        <f aca="false">ROUND(($F$72*I85),2)</f>
        <v>0</v>
      </c>
      <c r="J72" s="707" t="n">
        <f aca="false">ROUND(($F$72*J85),2)</f>
        <v>0</v>
      </c>
      <c r="K72" s="707" t="n">
        <f aca="false">ROUND(($F$72*K85),2)</f>
        <v>173.91</v>
      </c>
      <c r="L72" s="708" t="n">
        <f aca="false">ROUND(($F$72*L85),2)</f>
        <v>0</v>
      </c>
    </row>
    <row r="73" customFormat="false" ht="18" hidden="false" customHeight="true" outlineLevel="0" collapsed="false">
      <c r="A73" s="683" t="s">
        <v>299</v>
      </c>
      <c r="B73" s="709" t="s">
        <v>108</v>
      </c>
      <c r="C73" s="709"/>
      <c r="D73" s="709"/>
      <c r="E73" s="709"/>
      <c r="F73" s="706" t="n">
        <f aca="false">E43</f>
        <v>0.0679</v>
      </c>
      <c r="G73" s="707" t="n">
        <f aca="false">ROUND($F$73*(G72+G85),2)</f>
        <v>0</v>
      </c>
      <c r="H73" s="707" t="n">
        <f aca="false">ROUND($F$73*(H72+H85),2)</f>
        <v>0</v>
      </c>
      <c r="I73" s="707" t="n">
        <f aca="false">ROUND($F$73*(I72+I85),2)</f>
        <v>0</v>
      </c>
      <c r="J73" s="707" t="n">
        <f aca="false">ROUND($F$73*(J72+J85),2)</f>
        <v>0</v>
      </c>
      <c r="K73" s="707" t="n">
        <f aca="false">ROUND($F$73*(K72+K85),2)</f>
        <v>405.41</v>
      </c>
      <c r="L73" s="708" t="n">
        <f aca="false">ROUND($F$73*(L72+L85),2)</f>
        <v>0</v>
      </c>
    </row>
    <row r="74" customFormat="false" ht="18" hidden="false" customHeight="true" outlineLevel="0" collapsed="false">
      <c r="A74" s="710" t="s">
        <v>324</v>
      </c>
      <c r="B74" s="711" t="s">
        <v>436</v>
      </c>
      <c r="C74" s="711"/>
      <c r="D74" s="711"/>
      <c r="E74" s="711"/>
      <c r="F74" s="712" t="n">
        <f aca="false">SUM(F75:F78)</f>
        <v>0.1125</v>
      </c>
      <c r="G74" s="713" t="n">
        <f aca="false">ROUND((((G85+G72+G73)/(1-$F$74))-(G85+G72+G73)),2)</f>
        <v>0</v>
      </c>
      <c r="H74" s="713" t="n">
        <f aca="false">ROUND((((H85+H72+H73)/(1-$F$74))-(H85+H72+H73)),2)</f>
        <v>0</v>
      </c>
      <c r="I74" s="713" t="n">
        <f aca="false">ROUND((((I85+I72+I73)/(1-$F$74))-(I85+I72+I73)),2)</f>
        <v>0</v>
      </c>
      <c r="J74" s="713" t="n">
        <f aca="false">ROUND((((J85+J72+J73)/(1-$F$74))-(J85+J72+J73)),2)</f>
        <v>0</v>
      </c>
      <c r="K74" s="713" t="n">
        <f aca="false">ROUND((((K85+K72+K73)/(1-$F$74))-(K85+K72+K73)),2)</f>
        <v>808.25</v>
      </c>
      <c r="L74" s="714" t="n">
        <f aca="false">ROUND((((L85+L72+L73)/(1-$F$74))-(L85+L72+L73)),2)</f>
        <v>0</v>
      </c>
    </row>
    <row r="75" customFormat="false" ht="18" hidden="false" customHeight="true" outlineLevel="0" collapsed="false">
      <c r="A75" s="715" t="s">
        <v>437</v>
      </c>
      <c r="B75" s="709" t="s">
        <v>438</v>
      </c>
      <c r="C75" s="709"/>
      <c r="D75" s="709"/>
      <c r="E75" s="709"/>
      <c r="F75" s="706" t="n">
        <f aca="false">E48+E49</f>
        <v>0.0925</v>
      </c>
      <c r="G75" s="707" t="n">
        <f aca="false">ROUND(G87*$F$75,2)</f>
        <v>0</v>
      </c>
      <c r="H75" s="707" t="n">
        <f aca="false">ROUND(H87*$F$75,2)</f>
        <v>0</v>
      </c>
      <c r="I75" s="707" t="n">
        <f aca="false">ROUND(I87*$F$75,2)</f>
        <v>0</v>
      </c>
      <c r="J75" s="707" t="n">
        <f aca="false">ROUND(J87*$F$75,2)</f>
        <v>0</v>
      </c>
      <c r="K75" s="707" t="n">
        <f aca="false">ROUND(K87*$F$75,2)</f>
        <v>664.56</v>
      </c>
      <c r="L75" s="708" t="n">
        <f aca="false">ROUND(L87*$F$75,2)</f>
        <v>0</v>
      </c>
    </row>
    <row r="76" customFormat="false" ht="18" hidden="false" customHeight="true" outlineLevel="0" collapsed="false">
      <c r="A76" s="683" t="s">
        <v>439</v>
      </c>
      <c r="B76" s="716" t="s">
        <v>440</v>
      </c>
      <c r="C76" s="716"/>
      <c r="D76" s="716"/>
      <c r="E76" s="716"/>
      <c r="F76" s="717" t="n">
        <v>0</v>
      </c>
      <c r="G76" s="707" t="n">
        <f aca="false">ROUND(G87*$F$76,2)</f>
        <v>0</v>
      </c>
      <c r="H76" s="707" t="n">
        <f aca="false">ROUND(H87*$F$76,2)</f>
        <v>0</v>
      </c>
      <c r="I76" s="707" t="n">
        <f aca="false">ROUND(I87*$F$76,2)</f>
        <v>0</v>
      </c>
      <c r="J76" s="707" t="n">
        <f aca="false">ROUND(J87*$F$76,2)</f>
        <v>0</v>
      </c>
      <c r="K76" s="707" t="n">
        <f aca="false">ROUND(K87*$F$76,2)</f>
        <v>0</v>
      </c>
      <c r="L76" s="708" t="n">
        <f aca="false">ROUND(L87*$F$76,2)</f>
        <v>0</v>
      </c>
    </row>
    <row r="77" customFormat="false" ht="18" hidden="false" customHeight="true" outlineLevel="0" collapsed="false">
      <c r="A77" s="683" t="s">
        <v>441</v>
      </c>
      <c r="B77" s="709" t="s">
        <v>442</v>
      </c>
      <c r="C77" s="709"/>
      <c r="D77" s="709"/>
      <c r="E77" s="709"/>
      <c r="F77" s="712" t="n">
        <f aca="false">E50</f>
        <v>0.02</v>
      </c>
      <c r="G77" s="707" t="n">
        <f aca="false">ROUND(G87*$F$77,2)</f>
        <v>0</v>
      </c>
      <c r="H77" s="707" t="n">
        <f aca="false">ROUND(H87*$F$77,2)</f>
        <v>0</v>
      </c>
      <c r="I77" s="707" t="n">
        <f aca="false">ROUND(I87*$F$77,2)</f>
        <v>0</v>
      </c>
      <c r="J77" s="707" t="n">
        <f aca="false">ROUND(J87*$F$77,2)</f>
        <v>0</v>
      </c>
      <c r="K77" s="707" t="n">
        <f aca="false">ROUND(K87*$F$77,2)</f>
        <v>143.69</v>
      </c>
      <c r="L77" s="708" t="n">
        <f aca="false">ROUND(L87*$F$77,2)</f>
        <v>0</v>
      </c>
    </row>
    <row r="78" customFormat="false" ht="18" hidden="false" customHeight="true" outlineLevel="0" collapsed="false">
      <c r="A78" s="683" t="s">
        <v>443</v>
      </c>
      <c r="B78" s="716" t="s">
        <v>444</v>
      </c>
      <c r="C78" s="716"/>
      <c r="D78" s="716"/>
      <c r="E78" s="716"/>
      <c r="F78" s="717" t="n">
        <v>0</v>
      </c>
      <c r="G78" s="707" t="n">
        <f aca="false">ROUND(G87*$F$78,2)</f>
        <v>0</v>
      </c>
      <c r="H78" s="707" t="n">
        <f aca="false">ROUND(H87*$F$78,2)</f>
        <v>0</v>
      </c>
      <c r="I78" s="707" t="n">
        <f aca="false">ROUND(I87*$F$78,2)</f>
        <v>0</v>
      </c>
      <c r="J78" s="707" t="n">
        <f aca="false">ROUND(J87*$F$78,2)</f>
        <v>0</v>
      </c>
      <c r="K78" s="707" t="n">
        <f aca="false">ROUND(K87*$F$78,2)</f>
        <v>0</v>
      </c>
      <c r="L78" s="708" t="n">
        <f aca="false">ROUND(L87*$F$78,2)</f>
        <v>0</v>
      </c>
    </row>
    <row r="79" customFormat="false" ht="18" hidden="false" customHeight="true" outlineLevel="0" collapsed="false">
      <c r="A79" s="720" t="s">
        <v>445</v>
      </c>
      <c r="B79" s="721"/>
      <c r="C79" s="721"/>
      <c r="D79" s="721"/>
      <c r="E79" s="721"/>
      <c r="F79" s="722"/>
      <c r="G79" s="723" t="n">
        <f aca="false">ROUND(SUM(G72:G74),2)</f>
        <v>0</v>
      </c>
      <c r="H79" s="723" t="n">
        <f aca="false">ROUND(SUM(H72:H74),2)</f>
        <v>0</v>
      </c>
      <c r="I79" s="723" t="n">
        <f aca="false">ROUND(SUM(I72:I74),2)</f>
        <v>0</v>
      </c>
      <c r="J79" s="723" t="n">
        <f aca="false">ROUND(SUM(J72:J74),2)</f>
        <v>0</v>
      </c>
      <c r="K79" s="723" t="n">
        <f aca="false">ROUND(SUM(K72:K74),2)</f>
        <v>1387.57</v>
      </c>
      <c r="L79" s="724" t="n">
        <f aca="false">ROUND(SUM(L72:L74),2)</f>
        <v>0</v>
      </c>
    </row>
    <row r="80" customFormat="false" ht="18" hidden="false" customHeight="true" outlineLevel="0" collapsed="false">
      <c r="A80" s="725" t="s">
        <v>446</v>
      </c>
      <c r="B80" s="725"/>
      <c r="C80" s="725"/>
      <c r="D80" s="725"/>
      <c r="E80" s="725"/>
      <c r="F80" s="725"/>
      <c r="G80" s="725"/>
      <c r="H80" s="725"/>
      <c r="I80" s="725"/>
      <c r="J80" s="725"/>
      <c r="K80" s="725"/>
      <c r="L80" s="725"/>
    </row>
    <row r="81" customFormat="false" ht="18" hidden="false" customHeight="true" outlineLevel="0" collapsed="false">
      <c r="A81" s="726" t="s">
        <v>447</v>
      </c>
      <c r="B81" s="726"/>
      <c r="C81" s="726"/>
      <c r="D81" s="726"/>
      <c r="E81" s="726"/>
      <c r="F81" s="726"/>
      <c r="G81" s="726"/>
      <c r="H81" s="726"/>
      <c r="I81" s="726"/>
      <c r="J81" s="726"/>
      <c r="K81" s="726"/>
      <c r="L81" s="726"/>
    </row>
    <row r="82" customFormat="false" ht="18" hidden="false" customHeight="true" outlineLevel="0" collapsed="false">
      <c r="A82" s="727" t="s">
        <v>448</v>
      </c>
      <c r="B82" s="727"/>
      <c r="C82" s="727"/>
      <c r="D82" s="727"/>
      <c r="E82" s="727"/>
      <c r="F82" s="727"/>
      <c r="G82" s="728" t="s">
        <v>263</v>
      </c>
      <c r="H82" s="728"/>
      <c r="I82" s="728"/>
      <c r="J82" s="728"/>
      <c r="K82" s="728"/>
      <c r="L82" s="728"/>
    </row>
    <row r="83" customFormat="false" ht="18" hidden="false" customHeight="true" outlineLevel="0" collapsed="false">
      <c r="A83" s="683" t="s">
        <v>310</v>
      </c>
      <c r="B83" s="698" t="s">
        <v>449</v>
      </c>
      <c r="C83" s="698"/>
      <c r="D83" s="698"/>
      <c r="E83" s="698"/>
      <c r="F83" s="698"/>
      <c r="G83" s="729" t="n">
        <f aca="false">G65</f>
        <v>0</v>
      </c>
      <c r="H83" s="729" t="n">
        <f aca="false">H65</f>
        <v>0</v>
      </c>
      <c r="I83" s="729" t="n">
        <f aca="false">I65</f>
        <v>0</v>
      </c>
      <c r="J83" s="729" t="n">
        <f aca="false">J65</f>
        <v>0</v>
      </c>
      <c r="K83" s="729" t="n">
        <f aca="false">K65</f>
        <v>5005.44</v>
      </c>
      <c r="L83" s="730" t="n">
        <f aca="false">L65</f>
        <v>0</v>
      </c>
    </row>
    <row r="84" customFormat="false" ht="18" hidden="false" customHeight="true" outlineLevel="0" collapsed="false">
      <c r="A84" s="683" t="s">
        <v>299</v>
      </c>
      <c r="B84" s="698" t="s">
        <v>431</v>
      </c>
      <c r="C84" s="698"/>
      <c r="D84" s="698"/>
      <c r="E84" s="698"/>
      <c r="F84" s="698"/>
      <c r="G84" s="729" t="n">
        <f aca="false">G70</f>
        <v>0</v>
      </c>
      <c r="H84" s="729" t="n">
        <f aca="false">H70</f>
        <v>0</v>
      </c>
      <c r="I84" s="729" t="n">
        <f aca="false">I70</f>
        <v>0</v>
      </c>
      <c r="J84" s="729" t="n">
        <f aca="false">J70</f>
        <v>0</v>
      </c>
      <c r="K84" s="729" t="n">
        <f aca="false">K70</f>
        <v>791.4</v>
      </c>
      <c r="L84" s="730" t="n">
        <f aca="false">L70</f>
        <v>0</v>
      </c>
    </row>
    <row r="85" customFormat="false" ht="18" hidden="false" customHeight="true" outlineLevel="0" collapsed="false">
      <c r="A85" s="731" t="s">
        <v>450</v>
      </c>
      <c r="B85" s="731"/>
      <c r="C85" s="731"/>
      <c r="D85" s="731"/>
      <c r="E85" s="731"/>
      <c r="F85" s="731"/>
      <c r="G85" s="732" t="n">
        <f aca="false">SUM(G83:G84)</f>
        <v>0</v>
      </c>
      <c r="H85" s="732" t="n">
        <f aca="false">SUM(H83:H84)</f>
        <v>0</v>
      </c>
      <c r="I85" s="732" t="n">
        <f aca="false">SUM(I83:I84)</f>
        <v>0</v>
      </c>
      <c r="J85" s="732" t="n">
        <f aca="false">SUM(J83:J84)</f>
        <v>0</v>
      </c>
      <c r="K85" s="732" t="n">
        <f aca="false">SUM(K83:K84)</f>
        <v>5796.84</v>
      </c>
      <c r="L85" s="733" t="n">
        <f aca="false">SUM(L83:L84)</f>
        <v>0</v>
      </c>
    </row>
    <row r="86" customFormat="false" ht="18" hidden="false" customHeight="true" outlineLevel="0" collapsed="false">
      <c r="A86" s="734" t="s">
        <v>313</v>
      </c>
      <c r="B86" s="735" t="s">
        <v>451</v>
      </c>
      <c r="C86" s="735"/>
      <c r="D86" s="735"/>
      <c r="E86" s="735"/>
      <c r="F86" s="735"/>
      <c r="G86" s="736" t="n">
        <f aca="false">G79</f>
        <v>0</v>
      </c>
      <c r="H86" s="736" t="n">
        <f aca="false">H79</f>
        <v>0</v>
      </c>
      <c r="I86" s="736" t="n">
        <f aca="false">I79</f>
        <v>0</v>
      </c>
      <c r="J86" s="736" t="n">
        <f aca="false">J79</f>
        <v>0</v>
      </c>
      <c r="K86" s="736" t="n">
        <f aca="false">K79</f>
        <v>1387.57</v>
      </c>
      <c r="L86" s="737" t="n">
        <f aca="false">L79</f>
        <v>0</v>
      </c>
    </row>
    <row r="87" customFormat="false" ht="43.5" hidden="false" customHeight="true" outlineLevel="0" collapsed="false">
      <c r="A87" s="738" t="s">
        <v>452</v>
      </c>
      <c r="B87" s="738"/>
      <c r="C87" s="738"/>
      <c r="D87" s="738"/>
      <c r="E87" s="738"/>
      <c r="F87" s="738"/>
      <c r="G87" s="739" t="n">
        <f aca="false">SUM(G85:G86)</f>
        <v>0</v>
      </c>
      <c r="H87" s="739" t="n">
        <f aca="false">SUM(H85:H86)</f>
        <v>0</v>
      </c>
      <c r="I87" s="739" t="n">
        <f aca="false">SUM(I85:I86)</f>
        <v>0</v>
      </c>
      <c r="J87" s="739" t="n">
        <f aca="false">SUM(J85:J86)</f>
        <v>0</v>
      </c>
      <c r="K87" s="739" t="n">
        <f aca="false">SUM(K85:K86)</f>
        <v>7184.41</v>
      </c>
      <c r="L87" s="740" t="n">
        <f aca="false">SUM(L85:L86)</f>
        <v>0</v>
      </c>
    </row>
  </sheetData>
  <sheetProtection sheet="true" password="d3be" objects="true" scenarios="true"/>
  <mergeCells count="97">
    <mergeCell ref="A3:L3"/>
    <mergeCell ref="A4:L4"/>
    <mergeCell ref="A5:L5"/>
    <mergeCell ref="A6:F6"/>
    <mergeCell ref="G6:L6"/>
    <mergeCell ref="A7:H7"/>
    <mergeCell ref="I7:L7"/>
    <mergeCell ref="A8:L8"/>
    <mergeCell ref="A9:A10"/>
    <mergeCell ref="B9:B10"/>
    <mergeCell ref="C9:D10"/>
    <mergeCell ref="E9:E10"/>
    <mergeCell ref="F9:F10"/>
    <mergeCell ref="G9:L9"/>
    <mergeCell ref="A11:L11"/>
    <mergeCell ref="A12:A22"/>
    <mergeCell ref="B12:B22"/>
    <mergeCell ref="C12:D12"/>
    <mergeCell ref="C13:E13"/>
    <mergeCell ref="C14:F14"/>
    <mergeCell ref="C15:E15"/>
    <mergeCell ref="C16:D16"/>
    <mergeCell ref="C17:D17"/>
    <mergeCell ref="C19:E19"/>
    <mergeCell ref="C20:F20"/>
    <mergeCell ref="C21:E21"/>
    <mergeCell ref="A23:F23"/>
    <mergeCell ref="A24:L24"/>
    <mergeCell ref="A25:B25"/>
    <mergeCell ref="C25:D25"/>
    <mergeCell ref="F25:L25"/>
    <mergeCell ref="A26:C26"/>
    <mergeCell ref="A27:C27"/>
    <mergeCell ref="A28:C28"/>
    <mergeCell ref="A29:C29"/>
    <mergeCell ref="A30:C30"/>
    <mergeCell ref="A31:C31"/>
    <mergeCell ref="A32:B32"/>
    <mergeCell ref="A33:B33"/>
    <mergeCell ref="A34:D34"/>
    <mergeCell ref="A35:D35"/>
    <mergeCell ref="A36:D36"/>
    <mergeCell ref="A37:F37"/>
    <mergeCell ref="A38:F38"/>
    <mergeCell ref="A39:L39"/>
    <mergeCell ref="A40:D40"/>
    <mergeCell ref="E40:F40"/>
    <mergeCell ref="G40:L40"/>
    <mergeCell ref="A42:D42"/>
    <mergeCell ref="A43:D43"/>
    <mergeCell ref="A44:D44"/>
    <mergeCell ref="A45:F45"/>
    <mergeCell ref="A46:L46"/>
    <mergeCell ref="A47:D47"/>
    <mergeCell ref="E47:F47"/>
    <mergeCell ref="G47:L47"/>
    <mergeCell ref="A48:D48"/>
    <mergeCell ref="A49:D49"/>
    <mergeCell ref="A50:D50"/>
    <mergeCell ref="A51:D51"/>
    <mergeCell ref="A52:F52"/>
    <mergeCell ref="A53:F53"/>
    <mergeCell ref="A54:F54"/>
    <mergeCell ref="A56:L56"/>
    <mergeCell ref="A57:L57"/>
    <mergeCell ref="A59:F59"/>
    <mergeCell ref="B60:E60"/>
    <mergeCell ref="G60:L60"/>
    <mergeCell ref="B61:F61"/>
    <mergeCell ref="B62:E62"/>
    <mergeCell ref="B63:E63"/>
    <mergeCell ref="A64:E64"/>
    <mergeCell ref="A65:F65"/>
    <mergeCell ref="B66:F66"/>
    <mergeCell ref="G66:L66"/>
    <mergeCell ref="B67:F67"/>
    <mergeCell ref="B68:F68"/>
    <mergeCell ref="B69:F69"/>
    <mergeCell ref="A70:F70"/>
    <mergeCell ref="B71:E71"/>
    <mergeCell ref="G71:L71"/>
    <mergeCell ref="B72:E72"/>
    <mergeCell ref="B73:E73"/>
    <mergeCell ref="B74:E74"/>
    <mergeCell ref="B75:E75"/>
    <mergeCell ref="B76:E76"/>
    <mergeCell ref="B77:E77"/>
    <mergeCell ref="B78:E78"/>
    <mergeCell ref="A80:L80"/>
    <mergeCell ref="A81:L81"/>
    <mergeCell ref="A82:F82"/>
    <mergeCell ref="G82:L82"/>
    <mergeCell ref="B83:F83"/>
    <mergeCell ref="B84:F84"/>
    <mergeCell ref="A85:F85"/>
    <mergeCell ref="B86:F86"/>
    <mergeCell ref="A87:F87"/>
  </mergeCells>
  <printOptions headings="false" gridLines="false" gridLinesSet="true" horizontalCentered="true" verticalCentered="false"/>
  <pageMargins left="0.39375" right="0" top="0.7875" bottom="0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5" man="true" max="16383" min="0"/>
  </rowBreaks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87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P10" activeCellId="0" sqref="P10"/>
    </sheetView>
  </sheetViews>
  <sheetFormatPr defaultColWidth="8.83203125" defaultRowHeight="12.75" zeroHeight="false" outlineLevelRow="0" outlineLevelCol="0"/>
  <cols>
    <col collapsed="false" customWidth="true" hidden="false" outlineLevel="0" max="1" min="1" style="281" width="10.16"/>
    <col collapsed="false" customWidth="true" hidden="false" outlineLevel="0" max="2" min="2" style="281" width="7.33"/>
    <col collapsed="false" customWidth="true" hidden="false" outlineLevel="0" max="3" min="3" style="281" width="14.66"/>
    <col collapsed="false" customWidth="true" hidden="false" outlineLevel="0" max="4" min="4" style="281" width="10.33"/>
    <col collapsed="false" customWidth="true" hidden="false" outlineLevel="0" max="5" min="5" style="281" width="10.16"/>
    <col collapsed="false" customWidth="true" hidden="false" outlineLevel="0" max="6" min="6" style="281" width="11.16"/>
    <col collapsed="false" customWidth="true" hidden="false" outlineLevel="0" max="7" min="7" style="547" width="13.66"/>
    <col collapsed="false" customWidth="true" hidden="false" outlineLevel="0" max="10" min="8" style="281" width="13.66"/>
    <col collapsed="false" customWidth="true" hidden="false" outlineLevel="0" max="12" min="11" style="281" width="14.83"/>
    <col collapsed="false" customWidth="true" hidden="false" outlineLevel="0" max="1025" min="13" style="281" width="9.16"/>
  </cols>
  <sheetData>
    <row r="1" customFormat="false" ht="12.75" hidden="false" customHeight="false" outlineLevel="0" collapsed="false">
      <c r="A1" s="548"/>
      <c r="B1" s="221" t="s">
        <v>0</v>
      </c>
      <c r="C1" s="221"/>
      <c r="D1" s="221"/>
      <c r="E1" s="221"/>
      <c r="F1" s="549"/>
      <c r="G1" s="550"/>
      <c r="H1" s="551"/>
      <c r="I1" s="551"/>
      <c r="J1" s="551"/>
      <c r="K1" s="551"/>
      <c r="L1" s="552"/>
    </row>
    <row r="2" customFormat="false" ht="12.75" hidden="false" customHeight="true" outlineLevel="0" collapsed="false">
      <c r="A2" s="262"/>
      <c r="B2" s="93" t="s">
        <v>42</v>
      </c>
      <c r="C2" s="93"/>
      <c r="D2" s="93"/>
      <c r="E2" s="93"/>
      <c r="F2" s="553"/>
      <c r="G2" s="554"/>
      <c r="L2" s="555"/>
    </row>
    <row r="3" customFormat="false" ht="48.75" hidden="false" customHeight="true" outlineLevel="0" collapsed="false">
      <c r="A3" s="556" t="s">
        <v>453</v>
      </c>
      <c r="B3" s="556"/>
      <c r="C3" s="556"/>
      <c r="D3" s="556"/>
      <c r="E3" s="556"/>
      <c r="F3" s="556"/>
      <c r="G3" s="556"/>
      <c r="H3" s="556"/>
      <c r="I3" s="556"/>
      <c r="J3" s="556"/>
      <c r="K3" s="556"/>
      <c r="L3" s="556"/>
    </row>
    <row r="4" customFormat="false" ht="20.25" hidden="false" customHeight="true" outlineLevel="0" collapsed="false">
      <c r="A4" s="557" t="str">
        <f aca="false">BH!$A$4</f>
        <v>ANEXO X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</row>
    <row r="5" customFormat="false" ht="18.75" hidden="false" customHeight="true" outlineLevel="0" collapsed="false">
      <c r="A5" s="558" t="s">
        <v>389</v>
      </c>
      <c r="B5" s="558"/>
      <c r="C5" s="558"/>
      <c r="D5" s="558"/>
      <c r="E5" s="558"/>
      <c r="F5" s="558"/>
      <c r="G5" s="558"/>
      <c r="H5" s="558"/>
      <c r="I5" s="558"/>
      <c r="J5" s="558"/>
      <c r="K5" s="558"/>
      <c r="L5" s="558"/>
    </row>
    <row r="6" customFormat="false" ht="12.75" hidden="false" customHeight="false" outlineLevel="0" collapsed="false">
      <c r="A6" s="559" t="s">
        <v>390</v>
      </c>
      <c r="B6" s="559"/>
      <c r="C6" s="559"/>
      <c r="D6" s="559"/>
      <c r="E6" s="559"/>
      <c r="F6" s="559"/>
      <c r="G6" s="560" t="str">
        <f aca="false">Dados!A7</f>
        <v>CCT 2026 – MG000731/2026 (BH e outras) e MG000730/2026 (Juiz de Fora) – Data base da categoria 01 de janeiro</v>
      </c>
      <c r="H6" s="560"/>
      <c r="I6" s="560"/>
      <c r="J6" s="560"/>
      <c r="K6" s="560"/>
      <c r="L6" s="560"/>
    </row>
    <row r="7" customFormat="false" ht="23.25" hidden="false" customHeight="true" outlineLevel="0" collapsed="false">
      <c r="A7" s="268" t="s">
        <v>473</v>
      </c>
      <c r="B7" s="268"/>
      <c r="C7" s="268"/>
      <c r="D7" s="268"/>
      <c r="E7" s="268"/>
      <c r="F7" s="268"/>
      <c r="G7" s="268"/>
      <c r="H7" s="268"/>
      <c r="I7" s="561" t="s">
        <v>102</v>
      </c>
      <c r="J7" s="561"/>
      <c r="K7" s="561"/>
      <c r="L7" s="561"/>
    </row>
    <row r="8" customFormat="false" ht="16.5" hidden="false" customHeight="true" outlineLevel="0" collapsed="false">
      <c r="A8" s="562" t="s">
        <v>392</v>
      </c>
      <c r="B8" s="562"/>
      <c r="C8" s="562"/>
      <c r="D8" s="562"/>
      <c r="E8" s="562"/>
      <c r="F8" s="562"/>
      <c r="G8" s="562"/>
      <c r="H8" s="562"/>
      <c r="I8" s="562"/>
      <c r="J8" s="562"/>
      <c r="K8" s="562"/>
      <c r="L8" s="562"/>
    </row>
    <row r="9" customFormat="false" ht="12.75" hidden="false" customHeight="true" outlineLevel="0" collapsed="false">
      <c r="A9" s="563" t="s">
        <v>205</v>
      </c>
      <c r="B9" s="564" t="s">
        <v>393</v>
      </c>
      <c r="C9" s="565" t="s">
        <v>394</v>
      </c>
      <c r="D9" s="565"/>
      <c r="E9" s="566" t="s">
        <v>395</v>
      </c>
      <c r="F9" s="567" t="s">
        <v>396</v>
      </c>
      <c r="G9" s="568"/>
      <c r="H9" s="568"/>
      <c r="I9" s="568"/>
      <c r="J9" s="568"/>
      <c r="K9" s="568"/>
      <c r="L9" s="568"/>
    </row>
    <row r="10" customFormat="false" ht="68.25" hidden="false" customHeight="true" outlineLevel="0" collapsed="false">
      <c r="A10" s="563"/>
      <c r="B10" s="564"/>
      <c r="C10" s="565"/>
      <c r="D10" s="565"/>
      <c r="E10" s="566"/>
      <c r="F10" s="566"/>
      <c r="G10" s="569" t="s">
        <v>137</v>
      </c>
      <c r="H10" s="569" t="s">
        <v>138</v>
      </c>
      <c r="I10" s="569" t="s">
        <v>139</v>
      </c>
      <c r="J10" s="569" t="s">
        <v>455</v>
      </c>
      <c r="K10" s="569" t="s">
        <v>141</v>
      </c>
      <c r="L10" s="570" t="s">
        <v>142</v>
      </c>
    </row>
    <row r="11" customFormat="false" ht="18" hidden="false" customHeight="true" outlineLevel="0" collapsed="false">
      <c r="A11" s="741" t="s">
        <v>400</v>
      </c>
      <c r="B11" s="741"/>
      <c r="C11" s="741"/>
      <c r="D11" s="741"/>
      <c r="E11" s="741"/>
      <c r="F11" s="741"/>
      <c r="G11" s="741"/>
      <c r="H11" s="741"/>
      <c r="I11" s="741"/>
      <c r="J11" s="741"/>
      <c r="K11" s="741"/>
      <c r="L11" s="741"/>
    </row>
    <row r="12" customFormat="false" ht="18" hidden="false" customHeight="true" outlineLevel="0" collapsed="false">
      <c r="A12" s="574" t="n">
        <v>1</v>
      </c>
      <c r="B12" s="575" t="n">
        <v>1</v>
      </c>
      <c r="C12" s="576" t="s">
        <v>401</v>
      </c>
      <c r="D12" s="576"/>
      <c r="E12" s="577" t="n">
        <v>220</v>
      </c>
      <c r="F12" s="578" t="n">
        <f aca="false">Dados!F8</f>
        <v>2524.9</v>
      </c>
      <c r="G12" s="743" t="n">
        <f aca="false">F12</f>
        <v>2524.9</v>
      </c>
      <c r="H12" s="579" t="n">
        <v>0</v>
      </c>
      <c r="I12" s="580" t="n">
        <v>0</v>
      </c>
      <c r="J12" s="580" t="n">
        <v>0</v>
      </c>
      <c r="K12" s="580" t="n">
        <f aca="false">F12</f>
        <v>2524.9</v>
      </c>
      <c r="L12" s="581" t="n">
        <f aca="false">F12</f>
        <v>2524.9</v>
      </c>
    </row>
    <row r="13" customFormat="false" ht="18" hidden="false" customHeight="true" outlineLevel="0" collapsed="false">
      <c r="A13" s="574"/>
      <c r="B13" s="575"/>
      <c r="C13" s="582" t="s">
        <v>293</v>
      </c>
      <c r="D13" s="582"/>
      <c r="E13" s="582"/>
      <c r="F13" s="583" t="n">
        <v>0.3</v>
      </c>
      <c r="G13" s="747" t="n">
        <f aca="false">ROUND(($F$13*G12),2)</f>
        <v>757.47</v>
      </c>
      <c r="H13" s="584" t="n">
        <f aca="false">ROUND(($F$13*H12),2)</f>
        <v>0</v>
      </c>
      <c r="I13" s="584" t="n">
        <f aca="false">ROUND(($F$13*I12),2)</f>
        <v>0</v>
      </c>
      <c r="J13" s="584" t="n">
        <v>0</v>
      </c>
      <c r="K13" s="584" t="n">
        <f aca="false">ROUND(($F$13*K12),2)</f>
        <v>757.47</v>
      </c>
      <c r="L13" s="585" t="n">
        <f aca="false">ROUND(($F$13*L12),2)</f>
        <v>757.47</v>
      </c>
    </row>
    <row r="14" customFormat="false" ht="18" hidden="false" customHeight="true" outlineLevel="0" collapsed="false">
      <c r="A14" s="574"/>
      <c r="B14" s="575"/>
      <c r="C14" s="586" t="s">
        <v>402</v>
      </c>
      <c r="D14" s="586"/>
      <c r="E14" s="586"/>
      <c r="F14" s="586"/>
      <c r="G14" s="749" t="n">
        <f aca="false">SUM(G12:G13)</f>
        <v>3282.37</v>
      </c>
      <c r="H14" s="276" t="n">
        <f aca="false">SUM(H12:H13)</f>
        <v>0</v>
      </c>
      <c r="I14" s="276" t="n">
        <f aca="false">SUM(I12:I13)</f>
        <v>0</v>
      </c>
      <c r="J14" s="276" t="n">
        <f aca="false">SUM(J12:J13)</f>
        <v>0</v>
      </c>
      <c r="K14" s="276" t="n">
        <f aca="false">SUM(K12:K13)</f>
        <v>3282.37</v>
      </c>
      <c r="L14" s="587" t="n">
        <f aca="false">SUM(L12:L13)</f>
        <v>3282.37</v>
      </c>
    </row>
    <row r="15" customFormat="false" ht="18" hidden="false" customHeight="true" outlineLevel="0" collapsed="false">
      <c r="A15" s="574"/>
      <c r="B15" s="575"/>
      <c r="C15" s="588" t="s">
        <v>122</v>
      </c>
      <c r="D15" s="588"/>
      <c r="E15" s="588"/>
      <c r="F15" s="589" t="n">
        <v>0</v>
      </c>
      <c r="G15" s="462" t="n">
        <f aca="false">IF(Dados!$P$13="SIM",Dados!$Q$13,0)</f>
        <v>0</v>
      </c>
      <c r="H15" s="276" t="n">
        <v>0</v>
      </c>
      <c r="I15" s="276" t="n">
        <v>0</v>
      </c>
      <c r="J15" s="276" t="n">
        <v>0</v>
      </c>
      <c r="K15" s="276" t="n">
        <v>0</v>
      </c>
      <c r="L15" s="587" t="n">
        <v>0</v>
      </c>
    </row>
    <row r="16" customFormat="false" ht="27" hidden="false" customHeight="true" outlineLevel="0" collapsed="false">
      <c r="A16" s="574"/>
      <c r="B16" s="575"/>
      <c r="C16" s="588" t="s">
        <v>456</v>
      </c>
      <c r="D16" s="588"/>
      <c r="E16" s="590"/>
      <c r="F16" s="591" t="n">
        <v>0</v>
      </c>
      <c r="G16" s="477" t="n">
        <v>0</v>
      </c>
      <c r="H16" s="276" t="n">
        <v>0</v>
      </c>
      <c r="I16" s="578" t="n">
        <v>0</v>
      </c>
      <c r="J16" s="578" t="n">
        <v>0</v>
      </c>
      <c r="K16" s="578" t="n">
        <v>0</v>
      </c>
      <c r="L16" s="592" t="n">
        <v>0</v>
      </c>
    </row>
    <row r="17" customFormat="false" ht="27" hidden="false" customHeight="true" outlineLevel="0" collapsed="false">
      <c r="A17" s="574"/>
      <c r="B17" s="575"/>
      <c r="C17" s="588" t="s">
        <v>457</v>
      </c>
      <c r="D17" s="588"/>
      <c r="E17" s="590"/>
      <c r="F17" s="591" t="n">
        <v>0</v>
      </c>
      <c r="G17" s="751" t="n">
        <v>0</v>
      </c>
      <c r="H17" s="593" t="n">
        <f aca="false">ROUND((H12*F17),2)</f>
        <v>0</v>
      </c>
      <c r="I17" s="594" t="n">
        <v>0</v>
      </c>
      <c r="J17" s="594" t="n">
        <v>0</v>
      </c>
      <c r="K17" s="594" t="n">
        <v>0</v>
      </c>
      <c r="L17" s="595" t="n">
        <v>0</v>
      </c>
    </row>
    <row r="18" customFormat="false" ht="18" hidden="false" customHeight="true" outlineLevel="0" collapsed="false">
      <c r="A18" s="574"/>
      <c r="B18" s="575"/>
      <c r="C18" s="596" t="s">
        <v>117</v>
      </c>
      <c r="D18" s="597"/>
      <c r="E18" s="598" t="n">
        <f aca="false">Dados!O10</f>
        <v>15.21</v>
      </c>
      <c r="F18" s="599" t="n">
        <f aca="false">Dados!K12</f>
        <v>0.4</v>
      </c>
      <c r="G18" s="751" t="n">
        <v>0</v>
      </c>
      <c r="H18" s="593" t="n">
        <v>0</v>
      </c>
      <c r="I18" s="593" t="n">
        <v>0</v>
      </c>
      <c r="J18" s="593" t="n">
        <f aca="false">($F$18*J14/220)*7*$E$18</f>
        <v>0</v>
      </c>
      <c r="K18" s="593" t="n">
        <v>0</v>
      </c>
      <c r="L18" s="595" t="n">
        <f aca="false">((($F$18*L14/220)*7)*$E$18)</f>
        <v>635.407152545455</v>
      </c>
    </row>
    <row r="19" customFormat="false" ht="18" hidden="false" customHeight="true" outlineLevel="0" collapsed="false">
      <c r="A19" s="574"/>
      <c r="B19" s="575"/>
      <c r="C19" s="600" t="s">
        <v>336</v>
      </c>
      <c r="D19" s="600"/>
      <c r="E19" s="600"/>
      <c r="F19" s="601" t="n">
        <v>0.2</v>
      </c>
      <c r="G19" s="751" t="n">
        <f aca="false">G18*$F$19</f>
        <v>0</v>
      </c>
      <c r="H19" s="593" t="n">
        <f aca="false">H18*$F$19</f>
        <v>0</v>
      </c>
      <c r="I19" s="593" t="n">
        <f aca="false">I18*$F$19</f>
        <v>0</v>
      </c>
      <c r="J19" s="593" t="n">
        <f aca="false">J18*$F$19</f>
        <v>0</v>
      </c>
      <c r="K19" s="593" t="n">
        <f aca="false">K18*$F$19</f>
        <v>0</v>
      </c>
      <c r="L19" s="595" t="n">
        <f aca="false">L18*$F$19</f>
        <v>127.081430509091</v>
      </c>
    </row>
    <row r="20" customFormat="false" ht="18" hidden="false" customHeight="true" outlineLevel="0" collapsed="false">
      <c r="A20" s="574"/>
      <c r="B20" s="575"/>
      <c r="C20" s="602" t="s">
        <v>405</v>
      </c>
      <c r="D20" s="602"/>
      <c r="E20" s="602"/>
      <c r="F20" s="602"/>
      <c r="G20" s="523" t="n">
        <f aca="false">SUM(G14:G19)</f>
        <v>3282.37</v>
      </c>
      <c r="H20" s="603" t="n">
        <f aca="false">SUM(H14:H19)</f>
        <v>0</v>
      </c>
      <c r="I20" s="603" t="n">
        <f aca="false">SUM(I14:I19)</f>
        <v>0</v>
      </c>
      <c r="J20" s="603" t="n">
        <f aca="false">SUM(J14:J19)</f>
        <v>0</v>
      </c>
      <c r="K20" s="603" t="n">
        <f aca="false">SUM(K14:K19)</f>
        <v>3282.37</v>
      </c>
      <c r="L20" s="604" t="n">
        <f aca="false">SUM(L14:L19)</f>
        <v>4044.85858305455</v>
      </c>
    </row>
    <row r="21" customFormat="false" ht="18" hidden="false" customHeight="true" outlineLevel="0" collapsed="false">
      <c r="A21" s="574"/>
      <c r="B21" s="575"/>
      <c r="C21" s="605" t="s">
        <v>406</v>
      </c>
      <c r="D21" s="605"/>
      <c r="E21" s="605"/>
      <c r="F21" s="606" t="n">
        <f aca="false">Encargos!C58</f>
        <v>0.764</v>
      </c>
      <c r="G21" s="743" t="n">
        <f aca="false">ROUND(($F$21*G20),2)</f>
        <v>2507.73</v>
      </c>
      <c r="H21" s="579" t="n">
        <f aca="false">ROUND(($F$21*H20),2)</f>
        <v>0</v>
      </c>
      <c r="I21" s="579" t="n">
        <f aca="false">ROUND(($F$21*I20),2)</f>
        <v>0</v>
      </c>
      <c r="J21" s="579" t="n">
        <f aca="false">ROUND(($F$21*J20),2)</f>
        <v>0</v>
      </c>
      <c r="K21" s="579" t="n">
        <f aca="false">ROUND(($F$21*K20),2)</f>
        <v>2507.73</v>
      </c>
      <c r="L21" s="581" t="n">
        <f aca="false">ROUND(($F$21*L20),2)</f>
        <v>3090.27</v>
      </c>
    </row>
    <row r="22" customFormat="false" ht="43.5" hidden="false" customHeight="true" outlineLevel="0" collapsed="false">
      <c r="A22" s="574"/>
      <c r="B22" s="575"/>
      <c r="C22" s="607" t="s">
        <v>341</v>
      </c>
      <c r="D22" s="607" t="n">
        <f aca="false">Dados!O11</f>
        <v>4.97</v>
      </c>
      <c r="E22" s="608" t="n">
        <f aca="false">Dados!E15</f>
        <v>22</v>
      </c>
      <c r="F22" s="593" t="n">
        <f aca="false">Dados!O10</f>
        <v>15.21</v>
      </c>
      <c r="G22" s="747" t="n">
        <v>0</v>
      </c>
      <c r="H22" s="584" t="n">
        <v>0</v>
      </c>
      <c r="I22" s="609" t="n">
        <v>0</v>
      </c>
      <c r="J22" s="584" t="n">
        <v>0</v>
      </c>
      <c r="K22" s="584" t="n">
        <f aca="false">ROUND((((K14/220)+((K14/220)*0.6))*$F$22),2)</f>
        <v>363.09</v>
      </c>
      <c r="L22" s="585" t="n">
        <f aca="false">ROUND((((L14/220)+((L14/220)*0.6))*$F$22),2)</f>
        <v>363.09</v>
      </c>
    </row>
    <row r="23" customFormat="false" ht="18" hidden="false" customHeight="true" outlineLevel="0" collapsed="false">
      <c r="A23" s="610" t="s">
        <v>407</v>
      </c>
      <c r="B23" s="610"/>
      <c r="C23" s="610"/>
      <c r="D23" s="610"/>
      <c r="E23" s="610"/>
      <c r="F23" s="610"/>
      <c r="G23" s="611" t="n">
        <f aca="false">SUM(G20:G22)</f>
        <v>5790.1</v>
      </c>
      <c r="H23" s="611" t="n">
        <f aca="false">SUM(H20:H22)</f>
        <v>0</v>
      </c>
      <c r="I23" s="611" t="n">
        <f aca="false">SUM(I20:I22)</f>
        <v>0</v>
      </c>
      <c r="J23" s="611" t="n">
        <f aca="false">SUM(J20:J22)</f>
        <v>0</v>
      </c>
      <c r="K23" s="611" t="n">
        <f aca="false">SUM(K20:K22)</f>
        <v>6153.19</v>
      </c>
      <c r="L23" s="612" t="n">
        <f aca="false">SUM(L20:L22)</f>
        <v>7498.21858305455</v>
      </c>
    </row>
    <row r="24" customFormat="false" ht="18" hidden="false" customHeight="true" outlineLevel="0" collapsed="false">
      <c r="A24" s="613" t="s">
        <v>408</v>
      </c>
      <c r="B24" s="613"/>
      <c r="C24" s="613"/>
      <c r="D24" s="613"/>
      <c r="E24" s="613"/>
      <c r="F24" s="613"/>
      <c r="G24" s="613"/>
      <c r="H24" s="613"/>
      <c r="I24" s="613"/>
      <c r="J24" s="613"/>
      <c r="K24" s="613"/>
      <c r="L24" s="613"/>
    </row>
    <row r="25" customFormat="false" ht="18" hidden="false" customHeight="true" outlineLevel="0" collapsed="false">
      <c r="A25" s="614" t="s">
        <v>205</v>
      </c>
      <c r="B25" s="614"/>
      <c r="C25" s="496" t="s">
        <v>409</v>
      </c>
      <c r="D25" s="496"/>
      <c r="E25" s="615" t="s">
        <v>206</v>
      </c>
      <c r="F25" s="616" t="s">
        <v>410</v>
      </c>
      <c r="G25" s="616"/>
      <c r="H25" s="616"/>
      <c r="I25" s="616"/>
      <c r="J25" s="616"/>
      <c r="K25" s="616"/>
      <c r="L25" s="616"/>
    </row>
    <row r="26" customFormat="false" ht="18" hidden="false" customHeight="true" outlineLevel="0" collapsed="false">
      <c r="A26" s="617" t="s">
        <v>107</v>
      </c>
      <c r="B26" s="617"/>
      <c r="C26" s="617"/>
      <c r="D26" s="577"/>
      <c r="E26" s="618"/>
      <c r="F26" s="619"/>
      <c r="G26" s="743" t="n">
        <f aca="false">Dados!$F$9</f>
        <v>82.45</v>
      </c>
      <c r="H26" s="579" t="n">
        <v>0</v>
      </c>
      <c r="I26" s="579" t="n">
        <v>0</v>
      </c>
      <c r="J26" s="579" t="n">
        <v>0</v>
      </c>
      <c r="K26" s="579" t="n">
        <f aca="false">Dados!$F$9</f>
        <v>82.45</v>
      </c>
      <c r="L26" s="581" t="n">
        <f aca="false">Dados!$F$9</f>
        <v>82.45</v>
      </c>
    </row>
    <row r="27" customFormat="false" ht="18" hidden="false" customHeight="true" outlineLevel="0" collapsed="false">
      <c r="A27" s="274" t="s">
        <v>110</v>
      </c>
      <c r="B27" s="274"/>
      <c r="C27" s="274"/>
      <c r="D27" s="760"/>
      <c r="E27" s="761"/>
      <c r="F27" s="646"/>
      <c r="G27" s="751" t="n">
        <f aca="false">Dados!$F$10</f>
        <v>20.7</v>
      </c>
      <c r="H27" s="593" t="n">
        <v>0</v>
      </c>
      <c r="I27" s="593" t="n">
        <v>0</v>
      </c>
      <c r="J27" s="593" t="n">
        <v>0</v>
      </c>
      <c r="K27" s="593" t="n">
        <f aca="false">Dados!$F$10</f>
        <v>20.7</v>
      </c>
      <c r="L27" s="595" t="n">
        <f aca="false">Dados!$F$10</f>
        <v>20.7</v>
      </c>
    </row>
    <row r="28" customFormat="false" ht="24.75" hidden="false" customHeight="true" outlineLevel="0" collapsed="false">
      <c r="A28" s="620" t="s">
        <v>411</v>
      </c>
      <c r="B28" s="620"/>
      <c r="C28" s="620"/>
      <c r="D28" s="607"/>
      <c r="E28" s="593"/>
      <c r="F28" s="623"/>
      <c r="G28" s="751" t="n">
        <f aca="false">Dados!$F$11</f>
        <v>4</v>
      </c>
      <c r="H28" s="593" t="n">
        <v>0</v>
      </c>
      <c r="I28" s="593" t="n">
        <v>0</v>
      </c>
      <c r="J28" s="593" t="n">
        <v>0</v>
      </c>
      <c r="K28" s="593" t="n">
        <f aca="false">Dados!$F$11</f>
        <v>4</v>
      </c>
      <c r="L28" s="595" t="n">
        <f aca="false">Dados!$F$11</f>
        <v>4</v>
      </c>
    </row>
    <row r="29" customFormat="false" ht="18" hidden="false" customHeight="true" outlineLevel="0" collapsed="false">
      <c r="A29" s="620" t="s">
        <v>116</v>
      </c>
      <c r="B29" s="620"/>
      <c r="C29" s="620"/>
      <c r="D29" s="275"/>
      <c r="E29" s="532"/>
      <c r="F29" s="623"/>
      <c r="G29" s="751" t="n">
        <f aca="false">Dados!$F$12</f>
        <v>156.95</v>
      </c>
      <c r="H29" s="593" t="n">
        <v>0</v>
      </c>
      <c r="I29" s="593" t="n">
        <v>0</v>
      </c>
      <c r="J29" s="593" t="n">
        <v>0</v>
      </c>
      <c r="K29" s="593" t="n">
        <f aca="false">Dados!$F$12</f>
        <v>156.95</v>
      </c>
      <c r="L29" s="595" t="n">
        <f aca="false">Dados!$F$12</f>
        <v>156.95</v>
      </c>
    </row>
    <row r="30" customFormat="false" ht="18" hidden="false" customHeight="true" outlineLevel="0" collapsed="false">
      <c r="A30" s="620" t="s">
        <v>412</v>
      </c>
      <c r="B30" s="620"/>
      <c r="C30" s="620"/>
      <c r="D30" s="275"/>
      <c r="E30" s="532"/>
      <c r="F30" s="623"/>
      <c r="G30" s="751" t="n">
        <f aca="false">Dados!$F$13</f>
        <v>21.17</v>
      </c>
      <c r="H30" s="593" t="n">
        <v>0</v>
      </c>
      <c r="I30" s="593" t="n">
        <v>0</v>
      </c>
      <c r="J30" s="593" t="n">
        <v>0</v>
      </c>
      <c r="K30" s="593" t="n">
        <f aca="false">Dados!$F$13</f>
        <v>21.17</v>
      </c>
      <c r="L30" s="595" t="n">
        <f aca="false">Dados!$F$13</f>
        <v>21.17</v>
      </c>
    </row>
    <row r="31" customFormat="false" ht="18" hidden="false" customHeight="true" outlineLevel="0" collapsed="false">
      <c r="A31" s="274" t="s">
        <v>125</v>
      </c>
      <c r="B31" s="274"/>
      <c r="C31" s="274"/>
      <c r="D31" s="275"/>
      <c r="E31" s="593"/>
      <c r="F31" s="623"/>
      <c r="G31" s="751" t="n">
        <f aca="false">Dados!$F$14</f>
        <v>210.57</v>
      </c>
      <c r="H31" s="593" t="n">
        <v>0</v>
      </c>
      <c r="I31" s="593" t="n">
        <v>0</v>
      </c>
      <c r="J31" s="593" t="n">
        <v>0</v>
      </c>
      <c r="K31" s="593" t="n">
        <f aca="false">Dados!$F$14</f>
        <v>210.57</v>
      </c>
      <c r="L31" s="595" t="n">
        <f aca="false">Dados!$F$14</f>
        <v>210.57</v>
      </c>
    </row>
    <row r="32" customFormat="false" ht="18" hidden="false" customHeight="true" outlineLevel="0" collapsed="false">
      <c r="A32" s="624" t="s">
        <v>126</v>
      </c>
      <c r="B32" s="624"/>
      <c r="C32" s="625" t="n">
        <f aca="false">Dados!E15</f>
        <v>22</v>
      </c>
      <c r="D32" s="626" t="n">
        <f aca="false">Dados!D15</f>
        <v>15.21</v>
      </c>
      <c r="E32" s="627" t="n">
        <f aca="false">Dados!F15</f>
        <v>0</v>
      </c>
      <c r="F32" s="623" t="n">
        <f aca="false">Dados!G15</f>
        <v>28.16</v>
      </c>
      <c r="G32" s="751" t="n">
        <f aca="false">ROUND((($F$32*$C$32)-(($F$32*$C$32)*$E$32)),2)</f>
        <v>619.52</v>
      </c>
      <c r="H32" s="593" t="n">
        <v>0</v>
      </c>
      <c r="I32" s="593" t="n">
        <v>0</v>
      </c>
      <c r="J32" s="593" t="n">
        <v>0</v>
      </c>
      <c r="K32" s="593" t="n">
        <f aca="false">ROUND((($F$32*$D$32)-(($F$32*$D$32)*$E$32)),2)</f>
        <v>428.31</v>
      </c>
      <c r="L32" s="595" t="n">
        <f aca="false">ROUND((($F$32*$D$32)-(($F$32*$D$32)*$E$32)),2)</f>
        <v>428.31</v>
      </c>
    </row>
    <row r="33" customFormat="false" ht="18" hidden="false" customHeight="true" outlineLevel="0" collapsed="false">
      <c r="A33" s="629" t="s">
        <v>128</v>
      </c>
      <c r="B33" s="629"/>
      <c r="C33" s="630" t="n">
        <f aca="false">Dados!E16</f>
        <v>22</v>
      </c>
      <c r="D33" s="631" t="n">
        <f aca="false">Dados!D16</f>
        <v>15.21</v>
      </c>
      <c r="E33" s="632" t="n">
        <f aca="false">Dados!F16</f>
        <v>0.06</v>
      </c>
      <c r="F33" s="633" t="n">
        <f aca="false">Dados!E41</f>
        <v>0</v>
      </c>
      <c r="G33" s="747" t="n">
        <f aca="false">ROUND((IF(((($F$33*2)*$C$33)-($E$33*G12))&gt;0,((($F$33*2)*$C$33)-($E$33*G12)),0)),2)</f>
        <v>0</v>
      </c>
      <c r="H33" s="276" t="n">
        <v>0</v>
      </c>
      <c r="I33" s="276" t="n">
        <v>0</v>
      </c>
      <c r="J33" s="276" t="n">
        <v>0</v>
      </c>
      <c r="K33" s="276" t="n">
        <f aca="false">ROUND((IF(((($F$33*2)*$D$33)-($E$33*K12))&gt;0,((($F$33*2)*$D$33)-($E$33*K12)),0)),2)</f>
        <v>0</v>
      </c>
      <c r="L33" s="587" t="n">
        <f aca="false">ROUND((IF(((($F$33*2)*$D$33)-($E$33*L12))&gt;0,((($F$33*2)*$D$33)-($E$33*L12)),0)),2)</f>
        <v>0</v>
      </c>
    </row>
    <row r="34" customFormat="false" ht="18" hidden="false" customHeight="true" outlineLevel="0" collapsed="false">
      <c r="A34" s="629" t="str">
        <f aca="false">Dados!H17</f>
        <v>Outros (inserir somente com a justificativa legal)</v>
      </c>
      <c r="B34" s="629"/>
      <c r="C34" s="629"/>
      <c r="D34" s="629"/>
      <c r="E34" s="764"/>
      <c r="F34" s="765"/>
      <c r="G34" s="634" t="n">
        <f aca="false">Dados!M17</f>
        <v>0</v>
      </c>
      <c r="H34" s="276" t="n">
        <f aca="false">Dados!M17</f>
        <v>0</v>
      </c>
      <c r="I34" s="276" t="n">
        <f aca="false">Dados!M17</f>
        <v>0</v>
      </c>
      <c r="J34" s="276" t="n">
        <f aca="false">Dados!M17</f>
        <v>0</v>
      </c>
      <c r="K34" s="276" t="n">
        <f aca="false">Dados!M17</f>
        <v>0</v>
      </c>
      <c r="L34" s="587" t="n">
        <f aca="false">Dados!M17</f>
        <v>0</v>
      </c>
    </row>
    <row r="35" customFormat="false" ht="18" hidden="false" customHeight="true" outlineLevel="0" collapsed="false">
      <c r="A35" s="629" t="str">
        <f aca="false">Dados!H18</f>
        <v>Outros (inserir somente com a justificativa legal)</v>
      </c>
      <c r="B35" s="629"/>
      <c r="C35" s="629"/>
      <c r="D35" s="629"/>
      <c r="E35" s="764"/>
      <c r="F35" s="765"/>
      <c r="G35" s="634" t="n">
        <f aca="false">Dados!M18</f>
        <v>0</v>
      </c>
      <c r="H35" s="276" t="n">
        <f aca="false">Dados!M18</f>
        <v>0</v>
      </c>
      <c r="I35" s="276" t="n">
        <f aca="false">Dados!M18</f>
        <v>0</v>
      </c>
      <c r="J35" s="276" t="n">
        <f aca="false">Dados!M18</f>
        <v>0</v>
      </c>
      <c r="K35" s="276" t="n">
        <f aca="false">Dados!M18</f>
        <v>0</v>
      </c>
      <c r="L35" s="587" t="n">
        <f aca="false">Dados!M18</f>
        <v>0</v>
      </c>
    </row>
    <row r="36" customFormat="false" ht="18" hidden="false" customHeight="true" outlineLevel="0" collapsed="false">
      <c r="A36" s="629" t="str">
        <f aca="false">Dados!H19</f>
        <v>Outros (inserir somente com a justificativa legal)</v>
      </c>
      <c r="B36" s="629"/>
      <c r="C36" s="629"/>
      <c r="D36" s="629"/>
      <c r="E36" s="764"/>
      <c r="F36" s="765"/>
      <c r="G36" s="634" t="n">
        <f aca="false">Dados!M19</f>
        <v>0</v>
      </c>
      <c r="H36" s="276" t="n">
        <f aca="false">Dados!M19</f>
        <v>0</v>
      </c>
      <c r="I36" s="276" t="n">
        <f aca="false">Dados!M19</f>
        <v>0</v>
      </c>
      <c r="J36" s="276" t="n">
        <f aca="false">Dados!M19</f>
        <v>0</v>
      </c>
      <c r="K36" s="276" t="n">
        <f aca="false">Dados!M19</f>
        <v>0</v>
      </c>
      <c r="L36" s="587" t="n">
        <f aca="false">Dados!M19</f>
        <v>0</v>
      </c>
    </row>
    <row r="37" customFormat="false" ht="18" hidden="false" customHeight="true" outlineLevel="0" collapsed="false">
      <c r="A37" s="635" t="s">
        <v>413</v>
      </c>
      <c r="B37" s="635"/>
      <c r="C37" s="635"/>
      <c r="D37" s="635"/>
      <c r="E37" s="635"/>
      <c r="F37" s="635"/>
      <c r="G37" s="603" t="n">
        <f aca="false">SUM(G26:G36)</f>
        <v>1115.36</v>
      </c>
      <c r="H37" s="603" t="n">
        <f aca="false">SUM(H26:H36)</f>
        <v>0</v>
      </c>
      <c r="I37" s="603" t="n">
        <f aca="false">SUM(I26:I36)</f>
        <v>0</v>
      </c>
      <c r="J37" s="603" t="n">
        <f aca="false">SUM(J26:J36)</f>
        <v>0</v>
      </c>
      <c r="K37" s="603" t="n">
        <f aca="false">SUM(K26:K36)</f>
        <v>924.15</v>
      </c>
      <c r="L37" s="604" t="n">
        <f aca="false">SUM(L26:L36)</f>
        <v>924.15</v>
      </c>
    </row>
    <row r="38" customFormat="false" ht="18" hidden="false" customHeight="true" outlineLevel="0" collapsed="false">
      <c r="A38" s="636" t="s">
        <v>414</v>
      </c>
      <c r="B38" s="636"/>
      <c r="C38" s="636"/>
      <c r="D38" s="636"/>
      <c r="E38" s="636"/>
      <c r="F38" s="636"/>
      <c r="G38" s="766" t="n">
        <f aca="false">G23+G37</f>
        <v>6905.46</v>
      </c>
      <c r="H38" s="611" t="n">
        <f aca="false">H23+H37</f>
        <v>0</v>
      </c>
      <c r="I38" s="611" t="n">
        <f aca="false">I23+I37</f>
        <v>0</v>
      </c>
      <c r="J38" s="611" t="n">
        <f aca="false">J23+J37</f>
        <v>0</v>
      </c>
      <c r="K38" s="611" t="n">
        <f aca="false">K23+K37</f>
        <v>7077.34</v>
      </c>
      <c r="L38" s="612" t="n">
        <f aca="false">L23+L37</f>
        <v>8422.36858305455</v>
      </c>
    </row>
    <row r="39" customFormat="false" ht="18" hidden="false" customHeight="true" outlineLevel="0" collapsed="false">
      <c r="A39" s="613" t="s">
        <v>415</v>
      </c>
      <c r="B39" s="613"/>
      <c r="C39" s="613"/>
      <c r="D39" s="613"/>
      <c r="E39" s="613"/>
      <c r="F39" s="613"/>
      <c r="G39" s="613"/>
      <c r="H39" s="613"/>
      <c r="I39" s="613"/>
      <c r="J39" s="613"/>
      <c r="K39" s="613"/>
      <c r="L39" s="613"/>
    </row>
    <row r="40" customFormat="false" ht="18" hidden="false" customHeight="true" outlineLevel="0" collapsed="false">
      <c r="A40" s="638" t="s">
        <v>205</v>
      </c>
      <c r="B40" s="638"/>
      <c r="C40" s="638"/>
      <c r="D40" s="638"/>
      <c r="E40" s="496" t="s">
        <v>206</v>
      </c>
      <c r="F40" s="496"/>
      <c r="G40" s="639"/>
      <c r="H40" s="639"/>
      <c r="I40" s="639"/>
      <c r="J40" s="639"/>
      <c r="K40" s="639"/>
      <c r="L40" s="639"/>
    </row>
    <row r="41" customFormat="false" ht="18" hidden="false" customHeight="true" outlineLevel="0" collapsed="false">
      <c r="A41" s="640" t="s">
        <v>416</v>
      </c>
      <c r="B41" s="641"/>
      <c r="C41" s="641"/>
      <c r="D41" s="641"/>
      <c r="E41" s="642" t="n">
        <f aca="false">Dados!K8</f>
        <v>0.03</v>
      </c>
      <c r="F41" s="643"/>
      <c r="G41" s="644" t="n">
        <f aca="false">ROUND((G38*$E$41),2)</f>
        <v>207.16</v>
      </c>
      <c r="H41" s="579" t="n">
        <f aca="false">ROUND((H38*$E$41),2)</f>
        <v>0</v>
      </c>
      <c r="I41" s="579" t="n">
        <f aca="false">ROUND((I38*$E$41),2)</f>
        <v>0</v>
      </c>
      <c r="J41" s="579" t="n">
        <f aca="false">ROUND((J38*$E$41),2)</f>
        <v>0</v>
      </c>
      <c r="K41" s="579" t="n">
        <f aca="false">ROUND((K38*$E$41),2)</f>
        <v>212.32</v>
      </c>
      <c r="L41" s="581" t="n">
        <f aca="false">ROUND((L38*$E$41),2)</f>
        <v>252.67</v>
      </c>
    </row>
    <row r="42" customFormat="false" ht="18" hidden="false" customHeight="true" outlineLevel="0" collapsed="false">
      <c r="A42" s="645" t="s">
        <v>417</v>
      </c>
      <c r="B42" s="645"/>
      <c r="C42" s="645"/>
      <c r="D42" s="645"/>
      <c r="E42" s="646"/>
      <c r="F42" s="647"/>
      <c r="G42" s="593" t="n">
        <f aca="false">G38+G41</f>
        <v>7112.62</v>
      </c>
      <c r="H42" s="593" t="n">
        <f aca="false">H38+H41</f>
        <v>0</v>
      </c>
      <c r="I42" s="593" t="n">
        <f aca="false">I38+I41</f>
        <v>0</v>
      </c>
      <c r="J42" s="593" t="n">
        <f aca="false">J38+J41</f>
        <v>0</v>
      </c>
      <c r="K42" s="593" t="n">
        <f aca="false">K38+K41</f>
        <v>7289.66</v>
      </c>
      <c r="L42" s="595" t="n">
        <f aca="false">L38+L41</f>
        <v>8675.03858305455</v>
      </c>
    </row>
    <row r="43" customFormat="false" ht="18" hidden="false" customHeight="true" outlineLevel="0" collapsed="false">
      <c r="A43" s="274" t="s">
        <v>108</v>
      </c>
      <c r="B43" s="274"/>
      <c r="C43" s="274"/>
      <c r="D43" s="274"/>
      <c r="E43" s="646" t="n">
        <f aca="false">Dados!K9</f>
        <v>0.0679</v>
      </c>
      <c r="F43" s="647"/>
      <c r="G43" s="593" t="n">
        <f aca="false">ROUND((G42*$E$43),2)</f>
        <v>482.95</v>
      </c>
      <c r="H43" s="593" t="n">
        <f aca="false">ROUND((H42*$E$43),2)</f>
        <v>0</v>
      </c>
      <c r="I43" s="593" t="n">
        <f aca="false">ROUND((I42*$E$43),2)</f>
        <v>0</v>
      </c>
      <c r="J43" s="593" t="n">
        <f aca="false">ROUND((J42*$E$43),2)</f>
        <v>0</v>
      </c>
      <c r="K43" s="593" t="n">
        <f aca="false">ROUND((K42*$E$43),2)</f>
        <v>494.97</v>
      </c>
      <c r="L43" s="595" t="n">
        <f aca="false">ROUND((L42*$E$43),2)</f>
        <v>589.04</v>
      </c>
    </row>
    <row r="44" customFormat="false" ht="24" hidden="false" customHeight="true" outlineLevel="0" collapsed="false">
      <c r="A44" s="648" t="s">
        <v>418</v>
      </c>
      <c r="B44" s="648"/>
      <c r="C44" s="648"/>
      <c r="D44" s="648"/>
      <c r="E44" s="649" t="n">
        <f aca="false">SUM(E41:E43)</f>
        <v>0.0979</v>
      </c>
      <c r="F44" s="650"/>
      <c r="G44" s="603" t="n">
        <f aca="false">G41+G43</f>
        <v>690.11</v>
      </c>
      <c r="H44" s="603" t="n">
        <f aca="false">H41+H43</f>
        <v>0</v>
      </c>
      <c r="I44" s="603" t="n">
        <f aca="false">I41+I43</f>
        <v>0</v>
      </c>
      <c r="J44" s="603" t="n">
        <f aca="false">J41+J43</f>
        <v>0</v>
      </c>
      <c r="K44" s="603" t="n">
        <f aca="false">K41+K43</f>
        <v>707.29</v>
      </c>
      <c r="L44" s="604" t="n">
        <f aca="false">L41+L43</f>
        <v>841.71</v>
      </c>
    </row>
    <row r="45" customFormat="false" ht="25.5" hidden="false" customHeight="true" outlineLevel="0" collapsed="false">
      <c r="A45" s="651" t="s">
        <v>419</v>
      </c>
      <c r="B45" s="651"/>
      <c r="C45" s="651"/>
      <c r="D45" s="651"/>
      <c r="E45" s="651"/>
      <c r="F45" s="651"/>
      <c r="G45" s="611" t="n">
        <f aca="false">G23+G37+G44</f>
        <v>7595.57</v>
      </c>
      <c r="H45" s="611" t="n">
        <f aca="false">H23+H37+H44</f>
        <v>0</v>
      </c>
      <c r="I45" s="611" t="n">
        <f aca="false">I23+I37+I44</f>
        <v>0</v>
      </c>
      <c r="J45" s="611" t="n">
        <f aca="false">J23+J37+J44</f>
        <v>0</v>
      </c>
      <c r="K45" s="611" t="n">
        <f aca="false">K23+K37+K44</f>
        <v>7784.63</v>
      </c>
      <c r="L45" s="612" t="n">
        <f aca="false">L23+L37+L44</f>
        <v>9264.07858305455</v>
      </c>
    </row>
    <row r="46" customFormat="false" ht="18" hidden="false" customHeight="true" outlineLevel="0" collapsed="false">
      <c r="A46" s="652" t="s">
        <v>420</v>
      </c>
      <c r="B46" s="652"/>
      <c r="C46" s="652"/>
      <c r="D46" s="652"/>
      <c r="E46" s="652"/>
      <c r="F46" s="652"/>
      <c r="G46" s="652"/>
      <c r="H46" s="652"/>
      <c r="I46" s="652"/>
      <c r="J46" s="652"/>
      <c r="K46" s="652"/>
      <c r="L46" s="652"/>
    </row>
    <row r="47" customFormat="false" ht="18" hidden="false" customHeight="true" outlineLevel="0" collapsed="false">
      <c r="A47" s="653" t="s">
        <v>205</v>
      </c>
      <c r="B47" s="653"/>
      <c r="C47" s="653"/>
      <c r="D47" s="653"/>
      <c r="E47" s="438" t="s">
        <v>206</v>
      </c>
      <c r="F47" s="438"/>
      <c r="G47" s="654"/>
      <c r="H47" s="654"/>
      <c r="I47" s="654"/>
      <c r="J47" s="654"/>
      <c r="K47" s="654"/>
      <c r="L47" s="654"/>
    </row>
    <row r="48" customFormat="false" ht="18" hidden="false" customHeight="true" outlineLevel="0" collapsed="false">
      <c r="A48" s="617" t="s">
        <v>111</v>
      </c>
      <c r="B48" s="617"/>
      <c r="C48" s="617"/>
      <c r="D48" s="617"/>
      <c r="E48" s="646" t="n">
        <f aca="false">Dados!K10</f>
        <v>0.076</v>
      </c>
      <c r="F48" s="647"/>
      <c r="G48" s="644" t="n">
        <f aca="false">ROUND((G52*$E$48),2)</f>
        <v>673.19</v>
      </c>
      <c r="H48" s="579" t="n">
        <f aca="false">ROUND((H52*$E$48),2)</f>
        <v>0</v>
      </c>
      <c r="I48" s="579" t="n">
        <f aca="false">ROUND((I52*$E$48),2)</f>
        <v>0</v>
      </c>
      <c r="J48" s="579" t="n">
        <f aca="false">ROUND((J52*$E$48),2)</f>
        <v>0</v>
      </c>
      <c r="K48" s="579" t="n">
        <f aca="false">ROUND((K52*$E$48),2)</f>
        <v>689.95</v>
      </c>
      <c r="L48" s="581" t="n">
        <f aca="false">ROUND((L52*$E$48),2)</f>
        <v>821.07</v>
      </c>
    </row>
    <row r="49" customFormat="false" ht="18" hidden="false" customHeight="true" outlineLevel="0" collapsed="false">
      <c r="A49" s="274" t="s">
        <v>421</v>
      </c>
      <c r="B49" s="274"/>
      <c r="C49" s="274"/>
      <c r="D49" s="274"/>
      <c r="E49" s="646" t="n">
        <f aca="false">Dados!K11</f>
        <v>0.0165</v>
      </c>
      <c r="F49" s="647"/>
      <c r="G49" s="593" t="n">
        <f aca="false">ROUND((G52*$E$49),2)</f>
        <v>146.15</v>
      </c>
      <c r="H49" s="593" t="n">
        <f aca="false">ROUND((H52*$E$49),2)</f>
        <v>0</v>
      </c>
      <c r="I49" s="593" t="n">
        <f aca="false">ROUND((I52*$E$49),2)</f>
        <v>0</v>
      </c>
      <c r="J49" s="593" t="n">
        <f aca="false">ROUND((J52*$E$49),2)</f>
        <v>0</v>
      </c>
      <c r="K49" s="593" t="n">
        <f aca="false">ROUND((K52*$E$49),2)</f>
        <v>149.79</v>
      </c>
      <c r="L49" s="595" t="n">
        <f aca="false">ROUND((L52*$E$49),2)</f>
        <v>178.26</v>
      </c>
    </row>
    <row r="50" customFormat="false" ht="18" hidden="false" customHeight="true" outlineLevel="0" collapsed="false">
      <c r="A50" s="274" t="s">
        <v>134</v>
      </c>
      <c r="B50" s="274"/>
      <c r="C50" s="274"/>
      <c r="D50" s="274"/>
      <c r="E50" s="646" t="n">
        <f aca="false">Dados!D41</f>
        <v>0.05</v>
      </c>
      <c r="F50" s="647"/>
      <c r="G50" s="593" t="n">
        <f aca="false">ROUND((G52*$E$50),2)</f>
        <v>442.89</v>
      </c>
      <c r="H50" s="593" t="n">
        <f aca="false">ROUND((H52*$E$50),2)</f>
        <v>0</v>
      </c>
      <c r="I50" s="593" t="n">
        <f aca="false">ROUND((I52*$E$50),2)</f>
        <v>0</v>
      </c>
      <c r="J50" s="593" t="n">
        <f aca="false">ROUND((J52*$E$50),2)</f>
        <v>0</v>
      </c>
      <c r="K50" s="593" t="n">
        <f aca="false">ROUND((K52*$E$50),2)</f>
        <v>453.91</v>
      </c>
      <c r="L50" s="595" t="n">
        <f aca="false">ROUND((L52*$E$50),2)</f>
        <v>540.18</v>
      </c>
    </row>
    <row r="51" customFormat="false" ht="18.75" hidden="false" customHeight="true" outlineLevel="0" collapsed="false">
      <c r="A51" s="655" t="s">
        <v>422</v>
      </c>
      <c r="B51" s="655"/>
      <c r="C51" s="655"/>
      <c r="D51" s="655"/>
      <c r="E51" s="656" t="n">
        <f aca="false">SUM(E48:E50)</f>
        <v>0.1425</v>
      </c>
      <c r="F51" s="657"/>
      <c r="G51" s="634" t="n">
        <f aca="false">SUM(G48:G50)</f>
        <v>1262.23</v>
      </c>
      <c r="H51" s="634" t="n">
        <f aca="false">SUM(H48:H50)</f>
        <v>0</v>
      </c>
      <c r="I51" s="634" t="n">
        <f aca="false">SUM(I48:I50)</f>
        <v>0</v>
      </c>
      <c r="J51" s="634" t="n">
        <f aca="false">SUM(J48:J50)</f>
        <v>0</v>
      </c>
      <c r="K51" s="634" t="n">
        <f aca="false">SUM(K48:K50)</f>
        <v>1293.65</v>
      </c>
      <c r="L51" s="658" t="n">
        <f aca="false">SUM(L48:L50)</f>
        <v>1539.51</v>
      </c>
    </row>
    <row r="52" customFormat="false" ht="22.5" hidden="false" customHeight="true" outlineLevel="0" collapsed="false">
      <c r="A52" s="659" t="str">
        <f aca="false">A53</f>
        <v>VALOR MENSAL DA CATEGORIA</v>
      </c>
      <c r="B52" s="659"/>
      <c r="C52" s="659"/>
      <c r="D52" s="659"/>
      <c r="E52" s="659"/>
      <c r="F52" s="659"/>
      <c r="G52" s="660" t="n">
        <f aca="false">ROUND(G45/(1-$E$51),2)</f>
        <v>8857.81</v>
      </c>
      <c r="H52" s="660" t="n">
        <f aca="false">ROUND(H45/(1-$E$51),2)</f>
        <v>0</v>
      </c>
      <c r="I52" s="660" t="n">
        <f aca="false">ROUND(I45/(1-$E$51),2)</f>
        <v>0</v>
      </c>
      <c r="J52" s="660" t="n">
        <f aca="false">ROUND(J45/(1-$E$51),2)</f>
        <v>0</v>
      </c>
      <c r="K52" s="660" t="n">
        <f aca="false">ROUND(K45/(1-$E$51),2)</f>
        <v>9078.29</v>
      </c>
      <c r="L52" s="661" t="n">
        <f aca="false">ROUND(L45/(1-$E$51),2)</f>
        <v>10803.59</v>
      </c>
    </row>
    <row r="53" customFormat="false" ht="34.5" hidden="false" customHeight="true" outlineLevel="0" collapsed="false">
      <c r="A53" s="662" t="s">
        <v>377</v>
      </c>
      <c r="B53" s="662"/>
      <c r="C53" s="662"/>
      <c r="D53" s="662"/>
      <c r="E53" s="662"/>
      <c r="F53" s="662"/>
      <c r="G53" s="663" t="n">
        <f aca="false">G52</f>
        <v>8857.81</v>
      </c>
      <c r="H53" s="663" t="n">
        <f aca="false">H52</f>
        <v>0</v>
      </c>
      <c r="I53" s="663" t="n">
        <f aca="false">I52</f>
        <v>0</v>
      </c>
      <c r="J53" s="663" t="n">
        <f aca="false">J52</f>
        <v>0</v>
      </c>
      <c r="K53" s="663" t="n">
        <f aca="false">K52</f>
        <v>9078.29</v>
      </c>
      <c r="L53" s="664" t="n">
        <f aca="false">L52</f>
        <v>10803.59</v>
      </c>
    </row>
    <row r="54" customFormat="false" ht="39.75" hidden="false" customHeight="true" outlineLevel="0" collapsed="false">
      <c r="A54" s="662" t="s">
        <v>423</v>
      </c>
      <c r="B54" s="662"/>
      <c r="C54" s="662"/>
      <c r="D54" s="662"/>
      <c r="E54" s="662"/>
      <c r="F54" s="662"/>
      <c r="G54" s="663" t="n">
        <f aca="false">G53*1</f>
        <v>8857.81</v>
      </c>
      <c r="H54" s="663" t="n">
        <f aca="false">H53*1</f>
        <v>0</v>
      </c>
      <c r="I54" s="663" t="n">
        <f aca="false">I53*2</f>
        <v>0</v>
      </c>
      <c r="J54" s="663" t="n">
        <f aca="false">J53*2</f>
        <v>0</v>
      </c>
      <c r="K54" s="663" t="n">
        <f aca="false">K53*2</f>
        <v>18156.58</v>
      </c>
      <c r="L54" s="664" t="n">
        <f aca="false">L53*2</f>
        <v>21607.18</v>
      </c>
    </row>
    <row r="55" customFormat="false" ht="76.5" hidden="false" customHeight="true" outlineLevel="0" collapsed="false">
      <c r="A55" s="665"/>
      <c r="B55" s="665"/>
      <c r="C55" s="665"/>
      <c r="D55" s="665"/>
      <c r="E55" s="665"/>
      <c r="F55" s="665"/>
      <c r="G55" s="666"/>
      <c r="H55" s="666"/>
      <c r="I55" s="666"/>
      <c r="J55" s="666"/>
      <c r="K55" s="666"/>
      <c r="L55" s="666"/>
    </row>
    <row r="56" customFormat="false" ht="41.25" hidden="false" customHeight="true" outlineLevel="0" collapsed="false">
      <c r="A56" s="667" t="s">
        <v>424</v>
      </c>
      <c r="B56" s="667"/>
      <c r="C56" s="667"/>
      <c r="D56" s="667"/>
      <c r="E56" s="667"/>
      <c r="F56" s="667"/>
      <c r="G56" s="667"/>
      <c r="H56" s="667"/>
      <c r="I56" s="667"/>
      <c r="J56" s="667"/>
      <c r="K56" s="667"/>
      <c r="L56" s="667"/>
    </row>
    <row r="57" customFormat="false" ht="20.25" hidden="false" customHeight="true" outlineLevel="0" collapsed="false">
      <c r="A57" s="775" t="str">
        <f aca="false">BH!$A$57</f>
        <v>ANEXO X</v>
      </c>
      <c r="B57" s="775"/>
      <c r="C57" s="775"/>
      <c r="D57" s="775"/>
      <c r="E57" s="775"/>
      <c r="F57" s="775"/>
      <c r="G57" s="775"/>
      <c r="H57" s="775"/>
      <c r="I57" s="775"/>
      <c r="J57" s="775"/>
      <c r="K57" s="775"/>
      <c r="L57" s="775"/>
    </row>
    <row r="58" customFormat="false" ht="13.5" hidden="false" customHeight="true" outlineLevel="0" collapsed="false">
      <c r="A58" s="668"/>
      <c r="B58" s="669"/>
      <c r="C58" s="669"/>
      <c r="D58" s="669"/>
      <c r="E58" s="669"/>
      <c r="F58" s="669"/>
      <c r="G58" s="669"/>
      <c r="I58" s="669"/>
      <c r="J58" s="670" t="s">
        <v>102</v>
      </c>
      <c r="K58" s="669"/>
      <c r="L58" s="671"/>
    </row>
    <row r="59" customFormat="false" ht="69" hidden="false" customHeight="true" outlineLevel="0" collapsed="false">
      <c r="A59" s="672" t="s">
        <v>425</v>
      </c>
      <c r="B59" s="672"/>
      <c r="C59" s="672"/>
      <c r="D59" s="672"/>
      <c r="E59" s="672"/>
      <c r="F59" s="672"/>
      <c r="G59" s="673" t="str">
        <f aca="false">G10</f>
        <v>DIURNO 220H/M</v>
      </c>
      <c r="H59" s="673" t="str">
        <f aca="false">H10</f>
        <v>DIURNO 220H/M LÍDER</v>
      </c>
      <c r="I59" s="673" t="str">
        <f aca="false">I10</f>
        <v>DIURNO 12HX36H (COM INTERVALO)</v>
      </c>
      <c r="J59" s="673" t="str">
        <f aca="false">J10</f>
        <v>DIURNO 12HX36H INDENIZADO FINAIS SEMANA E FERIADOS)</v>
      </c>
      <c r="K59" s="673" t="str">
        <f aca="false">K10</f>
        <v>DIURNO 12HX36H (INDENIZADO)</v>
      </c>
      <c r="L59" s="674" t="str">
        <f aca="false">L10</f>
        <v>NOTURNO 12HX36H (INDENIZADO)</v>
      </c>
    </row>
    <row r="60" customFormat="false" ht="27.75" hidden="false" customHeight="true" outlineLevel="0" collapsed="false">
      <c r="A60" s="675" t="s">
        <v>426</v>
      </c>
      <c r="B60" s="676" t="s">
        <v>241</v>
      </c>
      <c r="C60" s="676"/>
      <c r="D60" s="676"/>
      <c r="E60" s="676"/>
      <c r="F60" s="677" t="s">
        <v>427</v>
      </c>
      <c r="G60" s="678" t="s">
        <v>102</v>
      </c>
      <c r="H60" s="678"/>
      <c r="I60" s="678"/>
      <c r="J60" s="678"/>
      <c r="K60" s="678"/>
      <c r="L60" s="678"/>
    </row>
    <row r="61" customFormat="false" ht="18" hidden="false" customHeight="true" outlineLevel="0" collapsed="false">
      <c r="A61" s="679" t="n">
        <v>1</v>
      </c>
      <c r="B61" s="680" t="s">
        <v>428</v>
      </c>
      <c r="C61" s="680"/>
      <c r="D61" s="680"/>
      <c r="E61" s="680"/>
      <c r="F61" s="680"/>
      <c r="G61" s="681" t="n">
        <f aca="false">G20</f>
        <v>3282.37</v>
      </c>
      <c r="H61" s="681" t="n">
        <f aca="false">H20</f>
        <v>0</v>
      </c>
      <c r="I61" s="681" t="n">
        <f aca="false">I20</f>
        <v>0</v>
      </c>
      <c r="J61" s="681" t="n">
        <f aca="false">J20</f>
        <v>0</v>
      </c>
      <c r="K61" s="681" t="n">
        <f aca="false">K20</f>
        <v>3282.37</v>
      </c>
      <c r="L61" s="682" t="n">
        <f aca="false">L20</f>
        <v>4044.85858305455</v>
      </c>
    </row>
    <row r="62" customFormat="false" ht="18" hidden="false" customHeight="true" outlineLevel="0" collapsed="false">
      <c r="A62" s="683" t="s">
        <v>310</v>
      </c>
      <c r="B62" s="709" t="s">
        <v>242</v>
      </c>
      <c r="C62" s="709"/>
      <c r="D62" s="709"/>
      <c r="E62" s="709"/>
      <c r="F62" s="685" t="n">
        <f aca="false">Encargos!C40</f>
        <v>0.0909</v>
      </c>
      <c r="G62" s="276" t="n">
        <f aca="false">ROUND($F$62*G61,2)</f>
        <v>298.37</v>
      </c>
      <c r="H62" s="276" t="n">
        <f aca="false">ROUND($F$62*H61,2)</f>
        <v>0</v>
      </c>
      <c r="I62" s="276" t="n">
        <f aca="false">ROUND($F$62*I61,2)</f>
        <v>0</v>
      </c>
      <c r="J62" s="276" t="n">
        <f aca="false">ROUND($F$62*J61,2)</f>
        <v>0</v>
      </c>
      <c r="K62" s="276" t="n">
        <f aca="false">ROUND($F$62*K61,2)</f>
        <v>298.37</v>
      </c>
      <c r="L62" s="587" t="n">
        <f aca="false">ROUND($F$62*L61,2)</f>
        <v>367.68</v>
      </c>
    </row>
    <row r="63" customFormat="false" ht="28.5" hidden="false" customHeight="true" outlineLevel="0" collapsed="false">
      <c r="A63" s="683" t="s">
        <v>365</v>
      </c>
      <c r="B63" s="686" t="s">
        <v>247</v>
      </c>
      <c r="C63" s="686"/>
      <c r="D63" s="686"/>
      <c r="E63" s="686"/>
      <c r="F63" s="687" t="n">
        <f aca="false">F62*Encargos!C19</f>
        <v>0.0361782</v>
      </c>
      <c r="G63" s="276" t="n">
        <f aca="false">ROUND($F$63*G61,2)</f>
        <v>118.75</v>
      </c>
      <c r="H63" s="276" t="n">
        <f aca="false">ROUND($F$63*H61,2)</f>
        <v>0</v>
      </c>
      <c r="I63" s="276" t="n">
        <f aca="false">ROUND($F$63*I61,2)</f>
        <v>0</v>
      </c>
      <c r="J63" s="276" t="n">
        <f aca="false">ROUND($F$63*J61,2)</f>
        <v>0</v>
      </c>
      <c r="K63" s="276" t="n">
        <f aca="false">ROUND($F$63*K61,2)</f>
        <v>118.75</v>
      </c>
      <c r="L63" s="587" t="n">
        <f aca="false">ROUND($F$63*L61,2)</f>
        <v>146.34</v>
      </c>
    </row>
    <row r="64" customFormat="false" ht="24" hidden="false" customHeight="true" outlineLevel="0" collapsed="false">
      <c r="A64" s="688" t="s">
        <v>429</v>
      </c>
      <c r="B64" s="688"/>
      <c r="C64" s="688"/>
      <c r="D64" s="688"/>
      <c r="E64" s="688"/>
      <c r="F64" s="689" t="n">
        <f aca="false">SUM(F62:F63)</f>
        <v>0.1270782</v>
      </c>
      <c r="G64" s="690" t="n">
        <f aca="false">SUM(G62:G63)</f>
        <v>417.12</v>
      </c>
      <c r="H64" s="690" t="n">
        <f aca="false">SUM(H62:H63)</f>
        <v>0</v>
      </c>
      <c r="I64" s="690" t="n">
        <f aca="false">SUM(I62:I63)</f>
        <v>0</v>
      </c>
      <c r="J64" s="690" t="n">
        <f aca="false">SUM(J62:J63)</f>
        <v>0</v>
      </c>
      <c r="K64" s="690" t="n">
        <f aca="false">SUM(K62:K63)</f>
        <v>417.12</v>
      </c>
      <c r="L64" s="691" t="n">
        <f aca="false">SUM(L62:L63)</f>
        <v>514.02</v>
      </c>
    </row>
    <row r="65" customFormat="false" ht="18" hidden="false" customHeight="true" outlineLevel="0" collapsed="false">
      <c r="A65" s="692" t="s">
        <v>430</v>
      </c>
      <c r="B65" s="692"/>
      <c r="C65" s="692"/>
      <c r="D65" s="692"/>
      <c r="E65" s="692"/>
      <c r="F65" s="692"/>
      <c r="G65" s="693" t="n">
        <f aca="false">G64*12</f>
        <v>5005.44</v>
      </c>
      <c r="H65" s="693" t="n">
        <f aca="false">H64*12</f>
        <v>0</v>
      </c>
      <c r="I65" s="693" t="n">
        <f aca="false">I64*12</f>
        <v>0</v>
      </c>
      <c r="J65" s="693" t="n">
        <f aca="false">J64*12</f>
        <v>0</v>
      </c>
      <c r="K65" s="693" t="n">
        <f aca="false">K64*12</f>
        <v>5005.44</v>
      </c>
      <c r="L65" s="694" t="n">
        <f aca="false">L64*12</f>
        <v>6168.24</v>
      </c>
    </row>
    <row r="66" customFormat="false" ht="18" hidden="false" customHeight="true" outlineLevel="0" collapsed="false">
      <c r="A66" s="695" t="n">
        <v>2</v>
      </c>
      <c r="B66" s="696" t="s">
        <v>431</v>
      </c>
      <c r="C66" s="696"/>
      <c r="D66" s="696"/>
      <c r="E66" s="696"/>
      <c r="F66" s="696"/>
      <c r="G66" s="697" t="s">
        <v>102</v>
      </c>
      <c r="H66" s="697"/>
      <c r="I66" s="697"/>
      <c r="J66" s="697"/>
      <c r="K66" s="697"/>
      <c r="L66" s="697"/>
    </row>
    <row r="67" customFormat="false" ht="18" hidden="false" customHeight="true" outlineLevel="0" collapsed="false">
      <c r="A67" s="683" t="s">
        <v>310</v>
      </c>
      <c r="B67" s="698" t="s">
        <v>126</v>
      </c>
      <c r="C67" s="698"/>
      <c r="D67" s="698"/>
      <c r="E67" s="698"/>
      <c r="F67" s="698"/>
      <c r="G67" s="593" t="n">
        <f aca="false">G32</f>
        <v>619.52</v>
      </c>
      <c r="H67" s="593" t="n">
        <f aca="false">H32</f>
        <v>0</v>
      </c>
      <c r="I67" s="593" t="n">
        <f aca="false">I32</f>
        <v>0</v>
      </c>
      <c r="J67" s="593" t="n">
        <f aca="false">J32</f>
        <v>0</v>
      </c>
      <c r="K67" s="593" t="n">
        <f aca="false">K32</f>
        <v>428.31</v>
      </c>
      <c r="L67" s="595" t="n">
        <f aca="false">L32</f>
        <v>428.31</v>
      </c>
    </row>
    <row r="68" customFormat="false" ht="18" hidden="false" customHeight="true" outlineLevel="0" collapsed="false">
      <c r="A68" s="683" t="s">
        <v>299</v>
      </c>
      <c r="B68" s="698" t="s">
        <v>128</v>
      </c>
      <c r="C68" s="698"/>
      <c r="D68" s="698"/>
      <c r="E68" s="698"/>
      <c r="F68" s="698"/>
      <c r="G68" s="593" t="n">
        <f aca="false">G33</f>
        <v>0</v>
      </c>
      <c r="H68" s="593" t="n">
        <f aca="false">H33</f>
        <v>0</v>
      </c>
      <c r="I68" s="593" t="n">
        <f aca="false">I33</f>
        <v>0</v>
      </c>
      <c r="J68" s="593" t="n">
        <f aca="false">J33</f>
        <v>0</v>
      </c>
      <c r="K68" s="593" t="n">
        <f aca="false">K33</f>
        <v>0</v>
      </c>
      <c r="L68" s="595" t="n">
        <f aca="false">L33</f>
        <v>0</v>
      </c>
    </row>
    <row r="69" customFormat="false" ht="18" hidden="false" customHeight="true" outlineLevel="0" collapsed="false">
      <c r="A69" s="683" t="s">
        <v>324</v>
      </c>
      <c r="B69" s="698" t="s">
        <v>432</v>
      </c>
      <c r="C69" s="698"/>
      <c r="D69" s="698"/>
      <c r="E69" s="698"/>
      <c r="F69" s="698"/>
      <c r="G69" s="593" t="n">
        <f aca="false">G22</f>
        <v>0</v>
      </c>
      <c r="H69" s="593" t="n">
        <f aca="false">H22</f>
        <v>0</v>
      </c>
      <c r="I69" s="593" t="n">
        <f aca="false">I22</f>
        <v>0</v>
      </c>
      <c r="J69" s="593" t="n">
        <f aca="false">J22</f>
        <v>0</v>
      </c>
      <c r="K69" s="593" t="n">
        <f aca="false">K22</f>
        <v>363.09</v>
      </c>
      <c r="L69" s="595" t="n">
        <f aca="false">L22</f>
        <v>363.09</v>
      </c>
    </row>
    <row r="70" customFormat="false" ht="18" hidden="false" customHeight="true" outlineLevel="0" collapsed="false">
      <c r="A70" s="699" t="s">
        <v>433</v>
      </c>
      <c r="B70" s="699"/>
      <c r="C70" s="699"/>
      <c r="D70" s="699"/>
      <c r="E70" s="699"/>
      <c r="F70" s="699"/>
      <c r="G70" s="700" t="n">
        <f aca="false">SUM(G67:G69)</f>
        <v>619.52</v>
      </c>
      <c r="H70" s="700" t="n">
        <f aca="false">SUM(H67:H69)</f>
        <v>0</v>
      </c>
      <c r="I70" s="700" t="n">
        <f aca="false">SUM(I67:I69)</f>
        <v>0</v>
      </c>
      <c r="J70" s="700" t="n">
        <f aca="false">SUM(J67:J69)</f>
        <v>0</v>
      </c>
      <c r="K70" s="700" t="n">
        <f aca="false">SUM(K67:K69)</f>
        <v>791.4</v>
      </c>
      <c r="L70" s="701" t="n">
        <f aca="false">SUM(L67:L69)</f>
        <v>791.4</v>
      </c>
    </row>
    <row r="71" customFormat="false" ht="27" hidden="false" customHeight="true" outlineLevel="0" collapsed="false">
      <c r="A71" s="702" t="n">
        <v>5</v>
      </c>
      <c r="B71" s="703" t="s">
        <v>434</v>
      </c>
      <c r="C71" s="703"/>
      <c r="D71" s="703"/>
      <c r="E71" s="703"/>
      <c r="F71" s="704" t="s">
        <v>427</v>
      </c>
      <c r="G71" s="705" t="s">
        <v>263</v>
      </c>
      <c r="H71" s="705"/>
      <c r="I71" s="705"/>
      <c r="J71" s="705"/>
      <c r="K71" s="705"/>
      <c r="L71" s="705"/>
    </row>
    <row r="72" customFormat="false" ht="25.5" hidden="false" customHeight="true" outlineLevel="0" collapsed="false">
      <c r="A72" s="683" t="s">
        <v>310</v>
      </c>
      <c r="B72" s="686" t="s">
        <v>435</v>
      </c>
      <c r="C72" s="686"/>
      <c r="D72" s="686"/>
      <c r="E72" s="686"/>
      <c r="F72" s="706" t="n">
        <f aca="false">E41</f>
        <v>0.03</v>
      </c>
      <c r="G72" s="707" t="n">
        <f aca="false">ROUND(($F$72*G85),2)</f>
        <v>168.75</v>
      </c>
      <c r="H72" s="707" t="n">
        <f aca="false">ROUND(($F$72*H85),2)</f>
        <v>0</v>
      </c>
      <c r="I72" s="707" t="n">
        <f aca="false">ROUND(($F$72*I85),2)</f>
        <v>0</v>
      </c>
      <c r="J72" s="707" t="n">
        <f aca="false">ROUND(($F$72*J85),2)</f>
        <v>0</v>
      </c>
      <c r="K72" s="707" t="n">
        <f aca="false">ROUND(($F$72*K85),2)</f>
        <v>173.91</v>
      </c>
      <c r="L72" s="708" t="n">
        <f aca="false">ROUND(($F$72*L85),2)</f>
        <v>208.79</v>
      </c>
    </row>
    <row r="73" customFormat="false" ht="18" hidden="false" customHeight="true" outlineLevel="0" collapsed="false">
      <c r="A73" s="683" t="s">
        <v>299</v>
      </c>
      <c r="B73" s="709" t="s">
        <v>108</v>
      </c>
      <c r="C73" s="709"/>
      <c r="D73" s="709"/>
      <c r="E73" s="709"/>
      <c r="F73" s="706" t="n">
        <f aca="false">E43</f>
        <v>0.0679</v>
      </c>
      <c r="G73" s="707" t="n">
        <f aca="false">ROUND($F$73*(G72+G85),2)</f>
        <v>393.39</v>
      </c>
      <c r="H73" s="707" t="n">
        <f aca="false">ROUND($F$73*(H72+H85),2)</f>
        <v>0</v>
      </c>
      <c r="I73" s="707" t="n">
        <f aca="false">ROUND($F$73*(I72+I85),2)</f>
        <v>0</v>
      </c>
      <c r="J73" s="707" t="n">
        <f aca="false">ROUND($F$73*(J72+J85),2)</f>
        <v>0</v>
      </c>
      <c r="K73" s="707" t="n">
        <f aca="false">ROUND($F$73*(K72+K85),2)</f>
        <v>405.41</v>
      </c>
      <c r="L73" s="708" t="n">
        <f aca="false">ROUND($F$73*(L72+L85),2)</f>
        <v>486.74</v>
      </c>
    </row>
    <row r="74" customFormat="false" ht="18" hidden="false" customHeight="true" outlineLevel="0" collapsed="false">
      <c r="A74" s="710" t="s">
        <v>324</v>
      </c>
      <c r="B74" s="711" t="s">
        <v>436</v>
      </c>
      <c r="C74" s="711"/>
      <c r="D74" s="711"/>
      <c r="E74" s="711"/>
      <c r="F74" s="712" t="n">
        <f aca="false">SUM(F75:F78)</f>
        <v>0.1425</v>
      </c>
      <c r="G74" s="713" t="n">
        <f aca="false">ROUND((((G85+G72+G73)/(1-$F$74))-(G85+G72+G73)),2)</f>
        <v>1028.18</v>
      </c>
      <c r="H74" s="713" t="n">
        <f aca="false">ROUND((((H85+H72+H73)/(1-$F$74))-(H85+H72+H73)),2)</f>
        <v>0</v>
      </c>
      <c r="I74" s="713" t="n">
        <f aca="false">ROUND((((I85+I72+I73)/(1-$F$74))-(I85+I72+I73)),2)</f>
        <v>0</v>
      </c>
      <c r="J74" s="713" t="n">
        <f aca="false">ROUND((((J85+J72+J73)/(1-$F$74))-(J85+J72+J73)),2)</f>
        <v>0</v>
      </c>
      <c r="K74" s="713" t="n">
        <f aca="false">ROUND((((K85+K72+K73)/(1-$F$74))-(K85+K72+K73)),2)</f>
        <v>1059.6</v>
      </c>
      <c r="L74" s="714" t="n">
        <f aca="false">ROUND((((L85+L72+L73)/(1-$F$74))-(L85+L72+L73)),2)</f>
        <v>1272.14</v>
      </c>
    </row>
    <row r="75" customFormat="false" ht="18" hidden="false" customHeight="true" outlineLevel="0" collapsed="false">
      <c r="A75" s="715" t="s">
        <v>437</v>
      </c>
      <c r="B75" s="709" t="s">
        <v>438</v>
      </c>
      <c r="C75" s="709"/>
      <c r="D75" s="709"/>
      <c r="E75" s="709"/>
      <c r="F75" s="706" t="n">
        <f aca="false">E48+E49</f>
        <v>0.0925</v>
      </c>
      <c r="G75" s="707" t="n">
        <f aca="false">ROUND(G87*$F$75,2)</f>
        <v>667.41</v>
      </c>
      <c r="H75" s="707" t="n">
        <f aca="false">ROUND(H87*$F$75,2)</f>
        <v>0</v>
      </c>
      <c r="I75" s="707" t="n">
        <f aca="false">ROUND(I87*$F$75,2)</f>
        <v>0</v>
      </c>
      <c r="J75" s="707" t="n">
        <f aca="false">ROUND(J87*$F$75,2)</f>
        <v>0</v>
      </c>
      <c r="K75" s="707" t="n">
        <f aca="false">ROUND(K87*$F$75,2)</f>
        <v>687.81</v>
      </c>
      <c r="L75" s="708" t="n">
        <f aca="false">ROUND(L87*$F$75,2)</f>
        <v>825.78</v>
      </c>
    </row>
    <row r="76" customFormat="false" ht="18" hidden="false" customHeight="true" outlineLevel="0" collapsed="false">
      <c r="A76" s="683" t="s">
        <v>439</v>
      </c>
      <c r="B76" s="716" t="s">
        <v>440</v>
      </c>
      <c r="C76" s="716"/>
      <c r="D76" s="716"/>
      <c r="E76" s="716"/>
      <c r="F76" s="717" t="n">
        <v>0</v>
      </c>
      <c r="G76" s="707" t="n">
        <f aca="false">ROUND(G87*$F$76,2)</f>
        <v>0</v>
      </c>
      <c r="H76" s="707" t="n">
        <f aca="false">ROUND(H87*$F$76,2)</f>
        <v>0</v>
      </c>
      <c r="I76" s="707" t="n">
        <f aca="false">ROUND(I87*$F$76,2)</f>
        <v>0</v>
      </c>
      <c r="J76" s="707" t="n">
        <f aca="false">ROUND(J87*$F$76,2)</f>
        <v>0</v>
      </c>
      <c r="K76" s="707" t="n">
        <f aca="false">ROUND(K87*$F$76,2)</f>
        <v>0</v>
      </c>
      <c r="L76" s="708" t="n">
        <f aca="false">ROUND(L87*$F$76,2)</f>
        <v>0</v>
      </c>
    </row>
    <row r="77" customFormat="false" ht="18" hidden="false" customHeight="true" outlineLevel="0" collapsed="false">
      <c r="A77" s="683" t="s">
        <v>441</v>
      </c>
      <c r="B77" s="709" t="s">
        <v>442</v>
      </c>
      <c r="C77" s="709"/>
      <c r="D77" s="709"/>
      <c r="E77" s="709"/>
      <c r="F77" s="712" t="n">
        <f aca="false">E50</f>
        <v>0.05</v>
      </c>
      <c r="G77" s="707" t="n">
        <f aca="false">ROUND(G87*$F$77,2)</f>
        <v>360.76</v>
      </c>
      <c r="H77" s="707" t="n">
        <f aca="false">ROUND(H87*$F$77,2)</f>
        <v>0</v>
      </c>
      <c r="I77" s="707" t="n">
        <f aca="false">ROUND(I87*$F$77,2)</f>
        <v>0</v>
      </c>
      <c r="J77" s="707" t="n">
        <f aca="false">ROUND(J87*$F$77,2)</f>
        <v>0</v>
      </c>
      <c r="K77" s="707" t="n">
        <f aca="false">ROUND(K87*$F$77,2)</f>
        <v>371.79</v>
      </c>
      <c r="L77" s="708" t="n">
        <f aca="false">ROUND(L87*$F$77,2)</f>
        <v>446.37</v>
      </c>
    </row>
    <row r="78" customFormat="false" ht="18" hidden="false" customHeight="true" outlineLevel="0" collapsed="false">
      <c r="A78" s="683" t="s">
        <v>443</v>
      </c>
      <c r="B78" s="716" t="s">
        <v>444</v>
      </c>
      <c r="C78" s="716"/>
      <c r="D78" s="716"/>
      <c r="E78" s="716"/>
      <c r="F78" s="717" t="n">
        <v>0</v>
      </c>
      <c r="G78" s="707" t="n">
        <f aca="false">ROUND(G87*$F$78,2)</f>
        <v>0</v>
      </c>
      <c r="H78" s="707" t="n">
        <f aca="false">ROUND(H87*$F$78,2)</f>
        <v>0</v>
      </c>
      <c r="I78" s="707" t="n">
        <f aca="false">ROUND(I87*$F$78,2)</f>
        <v>0</v>
      </c>
      <c r="J78" s="707" t="n">
        <f aca="false">ROUND(J87*$F$78,2)</f>
        <v>0</v>
      </c>
      <c r="K78" s="707" t="n">
        <f aca="false">ROUND(K87*$F$78,2)</f>
        <v>0</v>
      </c>
      <c r="L78" s="708" t="n">
        <f aca="false">ROUND(L87*$F$78,2)</f>
        <v>0</v>
      </c>
    </row>
    <row r="79" customFormat="false" ht="18" hidden="false" customHeight="true" outlineLevel="0" collapsed="false">
      <c r="A79" s="720" t="s">
        <v>445</v>
      </c>
      <c r="B79" s="721"/>
      <c r="C79" s="721"/>
      <c r="D79" s="721"/>
      <c r="E79" s="721"/>
      <c r="F79" s="722"/>
      <c r="G79" s="723" t="n">
        <f aca="false">ROUND(SUM(G72:G74),2)</f>
        <v>1590.32</v>
      </c>
      <c r="H79" s="723" t="n">
        <f aca="false">ROUND(SUM(H72:H74),2)</f>
        <v>0</v>
      </c>
      <c r="I79" s="723" t="n">
        <f aca="false">ROUND(SUM(I72:I74),2)</f>
        <v>0</v>
      </c>
      <c r="J79" s="723" t="n">
        <f aca="false">ROUND(SUM(J72:J74),2)</f>
        <v>0</v>
      </c>
      <c r="K79" s="723" t="n">
        <f aca="false">ROUND(SUM(K72:K74),2)</f>
        <v>1638.92</v>
      </c>
      <c r="L79" s="724" t="n">
        <f aca="false">ROUND(SUM(L72:L74),2)</f>
        <v>1967.67</v>
      </c>
    </row>
    <row r="80" customFormat="false" ht="18" hidden="false" customHeight="true" outlineLevel="0" collapsed="false">
      <c r="A80" s="725" t="s">
        <v>446</v>
      </c>
      <c r="B80" s="725"/>
      <c r="C80" s="725"/>
      <c r="D80" s="725"/>
      <c r="E80" s="725"/>
      <c r="F80" s="725"/>
      <c r="G80" s="725"/>
      <c r="H80" s="725"/>
      <c r="I80" s="725"/>
      <c r="J80" s="725"/>
      <c r="K80" s="725"/>
      <c r="L80" s="725"/>
    </row>
    <row r="81" customFormat="false" ht="18" hidden="false" customHeight="true" outlineLevel="0" collapsed="false">
      <c r="A81" s="726" t="s">
        <v>447</v>
      </c>
      <c r="B81" s="726"/>
      <c r="C81" s="726"/>
      <c r="D81" s="726"/>
      <c r="E81" s="726"/>
      <c r="F81" s="726"/>
      <c r="G81" s="726"/>
      <c r="H81" s="726"/>
      <c r="I81" s="726"/>
      <c r="J81" s="726"/>
      <c r="K81" s="726"/>
      <c r="L81" s="726"/>
    </row>
    <row r="82" customFormat="false" ht="18" hidden="false" customHeight="true" outlineLevel="0" collapsed="false">
      <c r="A82" s="727" t="s">
        <v>448</v>
      </c>
      <c r="B82" s="727"/>
      <c r="C82" s="727"/>
      <c r="D82" s="727"/>
      <c r="E82" s="727"/>
      <c r="F82" s="727"/>
      <c r="G82" s="728" t="s">
        <v>263</v>
      </c>
      <c r="H82" s="728"/>
      <c r="I82" s="728"/>
      <c r="J82" s="728"/>
      <c r="K82" s="728"/>
      <c r="L82" s="728"/>
    </row>
    <row r="83" customFormat="false" ht="18" hidden="false" customHeight="true" outlineLevel="0" collapsed="false">
      <c r="A83" s="683" t="s">
        <v>310</v>
      </c>
      <c r="B83" s="698" t="s">
        <v>449</v>
      </c>
      <c r="C83" s="698"/>
      <c r="D83" s="698"/>
      <c r="E83" s="698"/>
      <c r="F83" s="698"/>
      <c r="G83" s="729" t="n">
        <f aca="false">G65</f>
        <v>5005.44</v>
      </c>
      <c r="H83" s="729" t="n">
        <f aca="false">H65</f>
        <v>0</v>
      </c>
      <c r="I83" s="729" t="n">
        <f aca="false">I65</f>
        <v>0</v>
      </c>
      <c r="J83" s="729" t="n">
        <f aca="false">J65</f>
        <v>0</v>
      </c>
      <c r="K83" s="729" t="n">
        <f aca="false">K65</f>
        <v>5005.44</v>
      </c>
      <c r="L83" s="730" t="n">
        <f aca="false">L65</f>
        <v>6168.24</v>
      </c>
    </row>
    <row r="84" customFormat="false" ht="18" hidden="false" customHeight="true" outlineLevel="0" collapsed="false">
      <c r="A84" s="683" t="s">
        <v>299</v>
      </c>
      <c r="B84" s="698" t="s">
        <v>431</v>
      </c>
      <c r="C84" s="698"/>
      <c r="D84" s="698"/>
      <c r="E84" s="698"/>
      <c r="F84" s="698"/>
      <c r="G84" s="729" t="n">
        <f aca="false">G70</f>
        <v>619.52</v>
      </c>
      <c r="H84" s="729" t="n">
        <f aca="false">H70</f>
        <v>0</v>
      </c>
      <c r="I84" s="729" t="n">
        <f aca="false">I70</f>
        <v>0</v>
      </c>
      <c r="J84" s="729" t="n">
        <f aca="false">J70</f>
        <v>0</v>
      </c>
      <c r="K84" s="729" t="n">
        <f aca="false">K70</f>
        <v>791.4</v>
      </c>
      <c r="L84" s="730" t="n">
        <f aca="false">L70</f>
        <v>791.4</v>
      </c>
    </row>
    <row r="85" customFormat="false" ht="18" hidden="false" customHeight="true" outlineLevel="0" collapsed="false">
      <c r="A85" s="731" t="s">
        <v>450</v>
      </c>
      <c r="B85" s="731"/>
      <c r="C85" s="731"/>
      <c r="D85" s="731"/>
      <c r="E85" s="731"/>
      <c r="F85" s="731"/>
      <c r="G85" s="732" t="n">
        <f aca="false">SUM(G83:G84)</f>
        <v>5624.96</v>
      </c>
      <c r="H85" s="732" t="n">
        <f aca="false">SUM(H83:H84)</f>
        <v>0</v>
      </c>
      <c r="I85" s="732" t="n">
        <f aca="false">SUM(I83:I84)</f>
        <v>0</v>
      </c>
      <c r="J85" s="732" t="n">
        <f aca="false">SUM(J83:J84)</f>
        <v>0</v>
      </c>
      <c r="K85" s="732" t="n">
        <f aca="false">SUM(K83:K84)</f>
        <v>5796.84</v>
      </c>
      <c r="L85" s="733" t="n">
        <f aca="false">SUM(L83:L84)</f>
        <v>6959.64</v>
      </c>
    </row>
    <row r="86" customFormat="false" ht="18" hidden="false" customHeight="true" outlineLevel="0" collapsed="false">
      <c r="A86" s="734" t="s">
        <v>313</v>
      </c>
      <c r="B86" s="735" t="s">
        <v>451</v>
      </c>
      <c r="C86" s="735"/>
      <c r="D86" s="735"/>
      <c r="E86" s="735"/>
      <c r="F86" s="735"/>
      <c r="G86" s="736" t="n">
        <f aca="false">G79</f>
        <v>1590.32</v>
      </c>
      <c r="H86" s="736" t="n">
        <f aca="false">H79</f>
        <v>0</v>
      </c>
      <c r="I86" s="736" t="n">
        <f aca="false">I79</f>
        <v>0</v>
      </c>
      <c r="J86" s="736" t="n">
        <f aca="false">J79</f>
        <v>0</v>
      </c>
      <c r="K86" s="736" t="n">
        <f aca="false">K79</f>
        <v>1638.92</v>
      </c>
      <c r="L86" s="737" t="n">
        <f aca="false">L79</f>
        <v>1967.67</v>
      </c>
    </row>
    <row r="87" customFormat="false" ht="43.5" hidden="false" customHeight="true" outlineLevel="0" collapsed="false">
      <c r="A87" s="738" t="s">
        <v>452</v>
      </c>
      <c r="B87" s="738"/>
      <c r="C87" s="738"/>
      <c r="D87" s="738"/>
      <c r="E87" s="738"/>
      <c r="F87" s="738"/>
      <c r="G87" s="739" t="n">
        <f aca="false">SUM(G85:G86)</f>
        <v>7215.28</v>
      </c>
      <c r="H87" s="739" t="n">
        <f aca="false">SUM(H85:H86)</f>
        <v>0</v>
      </c>
      <c r="I87" s="739" t="n">
        <f aca="false">SUM(I85:I86)</f>
        <v>0</v>
      </c>
      <c r="J87" s="739" t="n">
        <f aca="false">SUM(J85:J86)</f>
        <v>0</v>
      </c>
      <c r="K87" s="739" t="n">
        <f aca="false">SUM(K85:K86)</f>
        <v>7435.76</v>
      </c>
      <c r="L87" s="740" t="n">
        <f aca="false">SUM(L85:L86)</f>
        <v>8927.31</v>
      </c>
    </row>
  </sheetData>
  <sheetProtection sheet="true" password="d3be" objects="true" scenarios="true"/>
  <mergeCells count="97">
    <mergeCell ref="A3:L3"/>
    <mergeCell ref="A4:L4"/>
    <mergeCell ref="A5:L5"/>
    <mergeCell ref="A6:F6"/>
    <mergeCell ref="G6:L6"/>
    <mergeCell ref="A7:H7"/>
    <mergeCell ref="I7:L7"/>
    <mergeCell ref="A8:L8"/>
    <mergeCell ref="A9:A10"/>
    <mergeCell ref="B9:B10"/>
    <mergeCell ref="C9:D10"/>
    <mergeCell ref="E9:E10"/>
    <mergeCell ref="F9:F10"/>
    <mergeCell ref="G9:L9"/>
    <mergeCell ref="A11:L11"/>
    <mergeCell ref="A12:A22"/>
    <mergeCell ref="B12:B22"/>
    <mergeCell ref="C12:D12"/>
    <mergeCell ref="C13:E13"/>
    <mergeCell ref="C14:F14"/>
    <mergeCell ref="C15:E15"/>
    <mergeCell ref="C16:D16"/>
    <mergeCell ref="C17:D17"/>
    <mergeCell ref="C19:E19"/>
    <mergeCell ref="C20:F20"/>
    <mergeCell ref="C21:E21"/>
    <mergeCell ref="A23:F23"/>
    <mergeCell ref="A24:L24"/>
    <mergeCell ref="A25:B25"/>
    <mergeCell ref="C25:D25"/>
    <mergeCell ref="F25:L25"/>
    <mergeCell ref="A26:C26"/>
    <mergeCell ref="A27:C27"/>
    <mergeCell ref="A28:C28"/>
    <mergeCell ref="A29:C29"/>
    <mergeCell ref="A30:C30"/>
    <mergeCell ref="A31:C31"/>
    <mergeCell ref="A32:B32"/>
    <mergeCell ref="A33:B33"/>
    <mergeCell ref="A34:D34"/>
    <mergeCell ref="A35:D35"/>
    <mergeCell ref="A36:D36"/>
    <mergeCell ref="A37:F37"/>
    <mergeCell ref="A38:F38"/>
    <mergeCell ref="A39:L39"/>
    <mergeCell ref="A40:D40"/>
    <mergeCell ref="E40:F40"/>
    <mergeCell ref="G40:L40"/>
    <mergeCell ref="A42:D42"/>
    <mergeCell ref="A43:D43"/>
    <mergeCell ref="A44:D44"/>
    <mergeCell ref="A45:F45"/>
    <mergeCell ref="A46:L46"/>
    <mergeCell ref="A47:D47"/>
    <mergeCell ref="E47:F47"/>
    <mergeCell ref="G47:L47"/>
    <mergeCell ref="A48:D48"/>
    <mergeCell ref="A49:D49"/>
    <mergeCell ref="A50:D50"/>
    <mergeCell ref="A51:D51"/>
    <mergeCell ref="A52:F52"/>
    <mergeCell ref="A53:F53"/>
    <mergeCell ref="A54:F54"/>
    <mergeCell ref="A56:L56"/>
    <mergeCell ref="A57:L57"/>
    <mergeCell ref="A59:F59"/>
    <mergeCell ref="B60:E60"/>
    <mergeCell ref="G60:L60"/>
    <mergeCell ref="B61:F61"/>
    <mergeCell ref="B62:E62"/>
    <mergeCell ref="B63:E63"/>
    <mergeCell ref="A64:E64"/>
    <mergeCell ref="A65:F65"/>
    <mergeCell ref="B66:F66"/>
    <mergeCell ref="G66:L66"/>
    <mergeCell ref="B67:F67"/>
    <mergeCell ref="B68:F68"/>
    <mergeCell ref="B69:F69"/>
    <mergeCell ref="A70:F70"/>
    <mergeCell ref="B71:E71"/>
    <mergeCell ref="G71:L71"/>
    <mergeCell ref="B72:E72"/>
    <mergeCell ref="B73:E73"/>
    <mergeCell ref="B74:E74"/>
    <mergeCell ref="B75:E75"/>
    <mergeCell ref="B76:E76"/>
    <mergeCell ref="B77:E77"/>
    <mergeCell ref="B78:E78"/>
    <mergeCell ref="A80:L80"/>
    <mergeCell ref="A81:L81"/>
    <mergeCell ref="A82:F82"/>
    <mergeCell ref="G82:L82"/>
    <mergeCell ref="B83:F83"/>
    <mergeCell ref="B84:F84"/>
    <mergeCell ref="A85:F85"/>
    <mergeCell ref="B86:F86"/>
    <mergeCell ref="A87:F87"/>
  </mergeCells>
  <printOptions headings="false" gridLines="false" gridLinesSet="true" horizontalCentered="true" verticalCentered="false"/>
  <pageMargins left="0.39375" right="0" top="0.7875" bottom="0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5" man="true" max="16383" min="0"/>
  </rowBreaks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87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G6" activeCellId="0" sqref="G6"/>
    </sheetView>
  </sheetViews>
  <sheetFormatPr defaultColWidth="8.83203125" defaultRowHeight="12.75" zeroHeight="false" outlineLevelRow="0" outlineLevelCol="0"/>
  <cols>
    <col collapsed="false" customWidth="true" hidden="false" outlineLevel="0" max="1" min="1" style="281" width="10.16"/>
    <col collapsed="false" customWidth="true" hidden="false" outlineLevel="0" max="2" min="2" style="281" width="7.33"/>
    <col collapsed="false" customWidth="true" hidden="false" outlineLevel="0" max="3" min="3" style="281" width="14.66"/>
    <col collapsed="false" customWidth="true" hidden="false" outlineLevel="0" max="4" min="4" style="281" width="10.33"/>
    <col collapsed="false" customWidth="true" hidden="false" outlineLevel="0" max="5" min="5" style="281" width="10.16"/>
    <col collapsed="false" customWidth="true" hidden="false" outlineLevel="0" max="6" min="6" style="281" width="11.16"/>
    <col collapsed="false" customWidth="true" hidden="false" outlineLevel="0" max="7" min="7" style="547" width="13.66"/>
    <col collapsed="false" customWidth="true" hidden="false" outlineLevel="0" max="10" min="8" style="281" width="13.66"/>
    <col collapsed="false" customWidth="true" hidden="false" outlineLevel="0" max="12" min="11" style="281" width="14.83"/>
    <col collapsed="false" customWidth="true" hidden="false" outlineLevel="0" max="1025" min="13" style="281" width="9.16"/>
  </cols>
  <sheetData>
    <row r="1" customFormat="false" ht="12.75" hidden="false" customHeight="false" outlineLevel="0" collapsed="false">
      <c r="A1" s="548"/>
      <c r="B1" s="221" t="s">
        <v>0</v>
      </c>
      <c r="C1" s="221"/>
      <c r="D1" s="221"/>
      <c r="E1" s="221"/>
      <c r="F1" s="549"/>
      <c r="G1" s="550"/>
      <c r="H1" s="551"/>
      <c r="I1" s="551"/>
      <c r="J1" s="551"/>
      <c r="K1" s="551"/>
      <c r="L1" s="552"/>
    </row>
    <row r="2" customFormat="false" ht="12.75" hidden="false" customHeight="true" outlineLevel="0" collapsed="false">
      <c r="A2" s="262"/>
      <c r="B2" s="93" t="s">
        <v>42</v>
      </c>
      <c r="C2" s="93"/>
      <c r="D2" s="93"/>
      <c r="E2" s="93"/>
      <c r="F2" s="553"/>
      <c r="G2" s="554"/>
      <c r="L2" s="555"/>
    </row>
    <row r="3" customFormat="false" ht="48.75" hidden="false" customHeight="true" outlineLevel="0" collapsed="false">
      <c r="A3" s="556" t="s">
        <v>453</v>
      </c>
      <c r="B3" s="556"/>
      <c r="C3" s="556"/>
      <c r="D3" s="556"/>
      <c r="E3" s="556"/>
      <c r="F3" s="556"/>
      <c r="G3" s="556"/>
      <c r="H3" s="556"/>
      <c r="I3" s="556"/>
      <c r="J3" s="556"/>
      <c r="K3" s="556"/>
      <c r="L3" s="556"/>
    </row>
    <row r="4" customFormat="false" ht="20.25" hidden="false" customHeight="true" outlineLevel="0" collapsed="false">
      <c r="A4" s="557" t="str">
        <f aca="false">BH!$A$4</f>
        <v>ANEXO X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</row>
    <row r="5" customFormat="false" ht="18.75" hidden="false" customHeight="true" outlineLevel="0" collapsed="false">
      <c r="A5" s="558" t="s">
        <v>389</v>
      </c>
      <c r="B5" s="558"/>
      <c r="C5" s="558"/>
      <c r="D5" s="558"/>
      <c r="E5" s="558"/>
      <c r="F5" s="558"/>
      <c r="G5" s="558"/>
      <c r="H5" s="558"/>
      <c r="I5" s="558"/>
      <c r="J5" s="558"/>
      <c r="K5" s="558"/>
      <c r="L5" s="558"/>
    </row>
    <row r="6" customFormat="false" ht="12.75" hidden="false" customHeight="false" outlineLevel="0" collapsed="false">
      <c r="A6" s="559" t="s">
        <v>390</v>
      </c>
      <c r="B6" s="559"/>
      <c r="C6" s="559"/>
      <c r="D6" s="559"/>
      <c r="E6" s="559"/>
      <c r="F6" s="559"/>
      <c r="G6" s="560" t="str">
        <f aca="false">Dados!A7</f>
        <v>CCT 2026 – MG000731/2026 (BH e outras) e MG000730/2026 (Juiz de Fora) – Data base da categoria 01 de janeiro</v>
      </c>
      <c r="H6" s="560"/>
      <c r="I6" s="560"/>
      <c r="J6" s="560"/>
      <c r="K6" s="560"/>
      <c r="L6" s="560"/>
    </row>
    <row r="7" customFormat="false" ht="23.25" hidden="false" customHeight="true" outlineLevel="0" collapsed="false">
      <c r="A7" s="268" t="s">
        <v>474</v>
      </c>
      <c r="B7" s="268"/>
      <c r="C7" s="268"/>
      <c r="D7" s="268"/>
      <c r="E7" s="268"/>
      <c r="F7" s="268"/>
      <c r="G7" s="268"/>
      <c r="H7" s="268"/>
      <c r="I7" s="561" t="s">
        <v>102</v>
      </c>
      <c r="J7" s="561"/>
      <c r="K7" s="561"/>
      <c r="L7" s="561"/>
    </row>
    <row r="8" customFormat="false" ht="16.5" hidden="false" customHeight="true" outlineLevel="0" collapsed="false">
      <c r="A8" s="562" t="s">
        <v>392</v>
      </c>
      <c r="B8" s="562"/>
      <c r="C8" s="562"/>
      <c r="D8" s="562"/>
      <c r="E8" s="562"/>
      <c r="F8" s="562"/>
      <c r="G8" s="562"/>
      <c r="H8" s="562"/>
      <c r="I8" s="562"/>
      <c r="J8" s="562"/>
      <c r="K8" s="562"/>
      <c r="L8" s="562"/>
    </row>
    <row r="9" customFormat="false" ht="12.75" hidden="false" customHeight="true" outlineLevel="0" collapsed="false">
      <c r="A9" s="563" t="s">
        <v>205</v>
      </c>
      <c r="B9" s="564" t="s">
        <v>393</v>
      </c>
      <c r="C9" s="565" t="s">
        <v>394</v>
      </c>
      <c r="D9" s="565"/>
      <c r="E9" s="566" t="s">
        <v>395</v>
      </c>
      <c r="F9" s="567" t="s">
        <v>396</v>
      </c>
      <c r="G9" s="568"/>
      <c r="H9" s="568"/>
      <c r="I9" s="568"/>
      <c r="J9" s="568"/>
      <c r="K9" s="568"/>
      <c r="L9" s="568"/>
    </row>
    <row r="10" customFormat="false" ht="68.25" hidden="false" customHeight="true" outlineLevel="0" collapsed="false">
      <c r="A10" s="563"/>
      <c r="B10" s="564"/>
      <c r="C10" s="565"/>
      <c r="D10" s="565"/>
      <c r="E10" s="566"/>
      <c r="F10" s="566"/>
      <c r="G10" s="569" t="s">
        <v>137</v>
      </c>
      <c r="H10" s="569" t="s">
        <v>138</v>
      </c>
      <c r="I10" s="569" t="s">
        <v>139</v>
      </c>
      <c r="J10" s="569" t="s">
        <v>455</v>
      </c>
      <c r="K10" s="569" t="s">
        <v>141</v>
      </c>
      <c r="L10" s="570" t="s">
        <v>142</v>
      </c>
    </row>
    <row r="11" customFormat="false" ht="18" hidden="false" customHeight="true" outlineLevel="0" collapsed="false">
      <c r="A11" s="741" t="s">
        <v>400</v>
      </c>
      <c r="B11" s="741"/>
      <c r="C11" s="741"/>
      <c r="D11" s="741"/>
      <c r="E11" s="741"/>
      <c r="F11" s="741"/>
      <c r="G11" s="741"/>
      <c r="H11" s="741"/>
      <c r="I11" s="741"/>
      <c r="J11" s="741"/>
      <c r="K11" s="741"/>
      <c r="L11" s="741"/>
    </row>
    <row r="12" customFormat="false" ht="18" hidden="false" customHeight="true" outlineLevel="0" collapsed="false">
      <c r="A12" s="574" t="n">
        <v>1</v>
      </c>
      <c r="B12" s="575" t="n">
        <v>1</v>
      </c>
      <c r="C12" s="576" t="s">
        <v>401</v>
      </c>
      <c r="D12" s="576"/>
      <c r="E12" s="577" t="n">
        <v>220</v>
      </c>
      <c r="F12" s="578" t="n">
        <f aca="false">Dados!F8</f>
        <v>2524.9</v>
      </c>
      <c r="G12" s="579" t="n">
        <f aca="false">F12</f>
        <v>2524.9</v>
      </c>
      <c r="H12" s="579" t="n">
        <v>0</v>
      </c>
      <c r="I12" s="580" t="n">
        <v>0</v>
      </c>
      <c r="J12" s="580" t="n">
        <f aca="false">G12</f>
        <v>2524.9</v>
      </c>
      <c r="K12" s="580" t="n">
        <v>0</v>
      </c>
      <c r="L12" s="581" t="n">
        <v>0</v>
      </c>
    </row>
    <row r="13" customFormat="false" ht="18" hidden="false" customHeight="true" outlineLevel="0" collapsed="false">
      <c r="A13" s="574"/>
      <c r="B13" s="575"/>
      <c r="C13" s="582" t="s">
        <v>293</v>
      </c>
      <c r="D13" s="582"/>
      <c r="E13" s="582"/>
      <c r="F13" s="583" t="n">
        <v>0.3</v>
      </c>
      <c r="G13" s="584" t="n">
        <f aca="false">ROUND(($F$13*G12),2)</f>
        <v>757.47</v>
      </c>
      <c r="H13" s="584" t="n">
        <f aca="false">ROUND(($F$13*H12),2)</f>
        <v>0</v>
      </c>
      <c r="I13" s="584" t="n">
        <f aca="false">ROUND(($F$13*I12),2)</f>
        <v>0</v>
      </c>
      <c r="J13" s="584" t="n">
        <f aca="false">ROUND(($F$13*J12),2)</f>
        <v>757.47</v>
      </c>
      <c r="K13" s="584" t="n">
        <f aca="false">ROUND(($F$13*K12),2)</f>
        <v>0</v>
      </c>
      <c r="L13" s="585" t="n">
        <f aca="false">ROUND(($F$13*L12),2)</f>
        <v>0</v>
      </c>
    </row>
    <row r="14" customFormat="false" ht="18" hidden="false" customHeight="true" outlineLevel="0" collapsed="false">
      <c r="A14" s="574"/>
      <c r="B14" s="575"/>
      <c r="C14" s="586" t="s">
        <v>402</v>
      </c>
      <c r="D14" s="586"/>
      <c r="E14" s="586"/>
      <c r="F14" s="586"/>
      <c r="G14" s="787" t="n">
        <f aca="false">SUM(G12:G13)</f>
        <v>3282.37</v>
      </c>
      <c r="H14" s="276" t="n">
        <f aca="false">SUM(H12:H13)</f>
        <v>0</v>
      </c>
      <c r="I14" s="276" t="n">
        <f aca="false">SUM(I12:I13)</f>
        <v>0</v>
      </c>
      <c r="J14" s="276" t="n">
        <f aca="false">SUM(J12:J13)</f>
        <v>3282.37</v>
      </c>
      <c r="K14" s="276" t="n">
        <f aca="false">SUM(K12:K13)</f>
        <v>0</v>
      </c>
      <c r="L14" s="587" t="n">
        <f aca="false">SUM(L12:L13)</f>
        <v>0</v>
      </c>
    </row>
    <row r="15" customFormat="false" ht="18" hidden="false" customHeight="true" outlineLevel="0" collapsed="false">
      <c r="A15" s="574"/>
      <c r="B15" s="575"/>
      <c r="C15" s="588" t="s">
        <v>122</v>
      </c>
      <c r="D15" s="588"/>
      <c r="E15" s="588"/>
      <c r="F15" s="589" t="n">
        <v>0</v>
      </c>
      <c r="G15" s="462" t="n">
        <f aca="false">IF(Dados!$P$13="SIM",Dados!$Q$13,0)</f>
        <v>0</v>
      </c>
      <c r="H15" s="276" t="n">
        <v>0</v>
      </c>
      <c r="I15" s="276" t="n">
        <v>0</v>
      </c>
      <c r="J15" s="276" t="n">
        <v>0</v>
      </c>
      <c r="K15" s="276" t="n">
        <v>0</v>
      </c>
      <c r="L15" s="587" t="n">
        <v>0</v>
      </c>
    </row>
    <row r="16" customFormat="false" ht="27" hidden="false" customHeight="true" outlineLevel="0" collapsed="false">
      <c r="A16" s="574"/>
      <c r="B16" s="575"/>
      <c r="C16" s="588" t="s">
        <v>456</v>
      </c>
      <c r="D16" s="588"/>
      <c r="E16" s="590"/>
      <c r="F16" s="591" t="n">
        <v>0</v>
      </c>
      <c r="G16" s="276" t="n">
        <v>0</v>
      </c>
      <c r="H16" s="276" t="n">
        <v>0</v>
      </c>
      <c r="I16" s="578" t="n">
        <v>0</v>
      </c>
      <c r="J16" s="578" t="n">
        <v>0</v>
      </c>
      <c r="K16" s="578" t="n">
        <v>0</v>
      </c>
      <c r="L16" s="592" t="n">
        <v>0</v>
      </c>
    </row>
    <row r="17" customFormat="false" ht="27" hidden="false" customHeight="true" outlineLevel="0" collapsed="false">
      <c r="A17" s="574"/>
      <c r="B17" s="575"/>
      <c r="C17" s="588" t="s">
        <v>457</v>
      </c>
      <c r="D17" s="588"/>
      <c r="E17" s="590"/>
      <c r="F17" s="591" t="n">
        <v>0</v>
      </c>
      <c r="G17" s="593" t="n">
        <v>0</v>
      </c>
      <c r="H17" s="593" t="n">
        <f aca="false">ROUND((H12*F17),2)</f>
        <v>0</v>
      </c>
      <c r="I17" s="594" t="n">
        <v>0</v>
      </c>
      <c r="J17" s="594" t="n">
        <v>0</v>
      </c>
      <c r="K17" s="594" t="n">
        <v>0</v>
      </c>
      <c r="L17" s="595" t="n">
        <v>0</v>
      </c>
    </row>
    <row r="18" customFormat="false" ht="18" hidden="false" customHeight="true" outlineLevel="0" collapsed="false">
      <c r="A18" s="574"/>
      <c r="B18" s="575"/>
      <c r="C18" s="596" t="s">
        <v>117</v>
      </c>
      <c r="D18" s="597"/>
      <c r="E18" s="598" t="n">
        <f aca="false">Dados!O10</f>
        <v>15.21</v>
      </c>
      <c r="F18" s="599" t="n">
        <f aca="false">Dados!K12</f>
        <v>0.4</v>
      </c>
      <c r="G18" s="593" t="n">
        <v>0</v>
      </c>
      <c r="H18" s="593" t="n">
        <v>0</v>
      </c>
      <c r="I18" s="593" t="n">
        <v>0</v>
      </c>
      <c r="J18" s="593"/>
      <c r="K18" s="593" t="n">
        <v>0</v>
      </c>
      <c r="L18" s="595" t="n">
        <f aca="false">((($F$18*L14/220)*7)*$E$18)</f>
        <v>0</v>
      </c>
    </row>
    <row r="19" customFormat="false" ht="18" hidden="false" customHeight="true" outlineLevel="0" collapsed="false">
      <c r="A19" s="574"/>
      <c r="B19" s="575"/>
      <c r="C19" s="600" t="s">
        <v>336</v>
      </c>
      <c r="D19" s="600"/>
      <c r="E19" s="600"/>
      <c r="F19" s="601" t="n">
        <v>0.2</v>
      </c>
      <c r="G19" s="593" t="n">
        <f aca="false">G18*$F$19</f>
        <v>0</v>
      </c>
      <c r="H19" s="593" t="n">
        <f aca="false">H18*$F$19</f>
        <v>0</v>
      </c>
      <c r="I19" s="593" t="n">
        <f aca="false">I18*$F$19</f>
        <v>0</v>
      </c>
      <c r="J19" s="593" t="n">
        <f aca="false">J18*$F$19</f>
        <v>0</v>
      </c>
      <c r="K19" s="593" t="n">
        <f aca="false">K18*$F$19</f>
        <v>0</v>
      </c>
      <c r="L19" s="595" t="n">
        <f aca="false">L18*$F$19</f>
        <v>0</v>
      </c>
    </row>
    <row r="20" customFormat="false" ht="18" hidden="false" customHeight="true" outlineLevel="0" collapsed="false">
      <c r="A20" s="574"/>
      <c r="B20" s="575"/>
      <c r="C20" s="602" t="s">
        <v>405</v>
      </c>
      <c r="D20" s="602"/>
      <c r="E20" s="602"/>
      <c r="F20" s="602"/>
      <c r="G20" s="603" t="n">
        <f aca="false">SUM(G14:G19)</f>
        <v>3282.37</v>
      </c>
      <c r="H20" s="603" t="n">
        <f aca="false">SUM(H14:H19)</f>
        <v>0</v>
      </c>
      <c r="I20" s="603" t="n">
        <f aca="false">SUM(I14:I19)</f>
        <v>0</v>
      </c>
      <c r="J20" s="603" t="n">
        <f aca="false">SUM(J14:J19)</f>
        <v>3282.37</v>
      </c>
      <c r="K20" s="603" t="n">
        <f aca="false">SUM(K14:K19)</f>
        <v>0</v>
      </c>
      <c r="L20" s="604" t="n">
        <f aca="false">SUM(L14:L19)</f>
        <v>0</v>
      </c>
    </row>
    <row r="21" customFormat="false" ht="18" hidden="false" customHeight="true" outlineLevel="0" collapsed="false">
      <c r="A21" s="574"/>
      <c r="B21" s="575"/>
      <c r="C21" s="605" t="s">
        <v>406</v>
      </c>
      <c r="D21" s="605"/>
      <c r="E21" s="605"/>
      <c r="F21" s="606" t="n">
        <f aca="false">Encargos!C58</f>
        <v>0.764</v>
      </c>
      <c r="G21" s="579" t="n">
        <f aca="false">ROUND(($F$21*G20),2)</f>
        <v>2507.73</v>
      </c>
      <c r="H21" s="579" t="n">
        <f aca="false">ROUND(($F$21*H20),2)</f>
        <v>0</v>
      </c>
      <c r="I21" s="579" t="n">
        <f aca="false">ROUND(($F$21*I20),2)</f>
        <v>0</v>
      </c>
      <c r="J21" s="579" t="n">
        <f aca="false">ROUND(($F$21*J20),2)</f>
        <v>2507.73</v>
      </c>
      <c r="K21" s="579" t="n">
        <f aca="false">ROUND(($F$21*K20),2)</f>
        <v>0</v>
      </c>
      <c r="L21" s="581" t="n">
        <f aca="false">ROUND(($F$21*L20),2)</f>
        <v>0</v>
      </c>
    </row>
    <row r="22" customFormat="false" ht="43.5" hidden="false" customHeight="true" outlineLevel="0" collapsed="false">
      <c r="A22" s="574"/>
      <c r="B22" s="575"/>
      <c r="C22" s="607" t="s">
        <v>341</v>
      </c>
      <c r="D22" s="607" t="n">
        <f aca="false">Dados!O11</f>
        <v>4.97</v>
      </c>
      <c r="E22" s="608" t="n">
        <f aca="false">Dados!E15</f>
        <v>22</v>
      </c>
      <c r="F22" s="593" t="n">
        <f aca="false">Dados!O10</f>
        <v>15.21</v>
      </c>
      <c r="G22" s="584" t="n">
        <v>0</v>
      </c>
      <c r="H22" s="584" t="n">
        <v>0</v>
      </c>
      <c r="I22" s="609" t="n">
        <v>0</v>
      </c>
      <c r="J22" s="584" t="n">
        <f aca="false">ROUND((J14/220)*1.6*D22,2)</f>
        <v>118.64</v>
      </c>
      <c r="K22" s="584" t="n">
        <f aca="false">ROUND((((K14/220)+((K14/220)*0.6))*$F$22),2)</f>
        <v>0</v>
      </c>
      <c r="L22" s="585" t="n">
        <f aca="false">ROUND((((L14/220)+((L14/220)*0.6))*$F$22),2)</f>
        <v>0</v>
      </c>
    </row>
    <row r="23" customFormat="false" ht="18" hidden="false" customHeight="true" outlineLevel="0" collapsed="false">
      <c r="A23" s="610" t="s">
        <v>407</v>
      </c>
      <c r="B23" s="610"/>
      <c r="C23" s="610"/>
      <c r="D23" s="610"/>
      <c r="E23" s="610"/>
      <c r="F23" s="610"/>
      <c r="G23" s="611" t="n">
        <f aca="false">SUM(G20:G22)</f>
        <v>5790.1</v>
      </c>
      <c r="H23" s="611" t="n">
        <f aca="false">SUM(H20:H22)</f>
        <v>0</v>
      </c>
      <c r="I23" s="611" t="n">
        <f aca="false">SUM(I20:I22)</f>
        <v>0</v>
      </c>
      <c r="J23" s="611" t="n">
        <f aca="false">SUM(J20:J22)</f>
        <v>5908.74</v>
      </c>
      <c r="K23" s="611" t="n">
        <f aca="false">SUM(K20:K22)</f>
        <v>0</v>
      </c>
      <c r="L23" s="612" t="n">
        <f aca="false">SUM(L20:L22)</f>
        <v>0</v>
      </c>
    </row>
    <row r="24" customFormat="false" ht="18" hidden="false" customHeight="true" outlineLevel="0" collapsed="false">
      <c r="A24" s="613" t="s">
        <v>408</v>
      </c>
      <c r="B24" s="613"/>
      <c r="C24" s="613"/>
      <c r="D24" s="613"/>
      <c r="E24" s="613"/>
      <c r="F24" s="613"/>
      <c r="G24" s="613"/>
      <c r="H24" s="613"/>
      <c r="I24" s="613"/>
      <c r="J24" s="613"/>
      <c r="K24" s="613"/>
      <c r="L24" s="613"/>
    </row>
    <row r="25" customFormat="false" ht="18" hidden="false" customHeight="true" outlineLevel="0" collapsed="false">
      <c r="A25" s="614" t="s">
        <v>205</v>
      </c>
      <c r="B25" s="614"/>
      <c r="C25" s="496" t="s">
        <v>409</v>
      </c>
      <c r="D25" s="496"/>
      <c r="E25" s="615" t="s">
        <v>206</v>
      </c>
      <c r="F25" s="616" t="s">
        <v>410</v>
      </c>
      <c r="G25" s="616"/>
      <c r="H25" s="616"/>
      <c r="I25" s="616"/>
      <c r="J25" s="616"/>
      <c r="K25" s="616"/>
      <c r="L25" s="616"/>
    </row>
    <row r="26" customFormat="false" ht="18" hidden="false" customHeight="true" outlineLevel="0" collapsed="false">
      <c r="A26" s="617" t="s">
        <v>107</v>
      </c>
      <c r="B26" s="617"/>
      <c r="C26" s="617"/>
      <c r="D26" s="577"/>
      <c r="E26" s="618"/>
      <c r="F26" s="619"/>
      <c r="G26" s="579" t="n">
        <f aca="false">Dados!$F$9</f>
        <v>82.45</v>
      </c>
      <c r="H26" s="580" t="n">
        <v>0</v>
      </c>
      <c r="I26" s="580" t="n">
        <v>0</v>
      </c>
      <c r="J26" s="579" t="n">
        <f aca="false">Dados!$F$9</f>
        <v>82.45</v>
      </c>
      <c r="K26" s="579"/>
      <c r="L26" s="579" t="n">
        <v>0</v>
      </c>
    </row>
    <row r="27" customFormat="false" ht="18" hidden="false" customHeight="true" outlineLevel="0" collapsed="false">
      <c r="A27" s="274" t="s">
        <v>110</v>
      </c>
      <c r="B27" s="274"/>
      <c r="C27" s="274"/>
      <c r="D27" s="760"/>
      <c r="E27" s="761"/>
      <c r="F27" s="646"/>
      <c r="G27" s="593" t="n">
        <f aca="false">Dados!$F$10</f>
        <v>20.7</v>
      </c>
      <c r="H27" s="594" t="n">
        <v>0</v>
      </c>
      <c r="I27" s="594" t="n">
        <v>0</v>
      </c>
      <c r="J27" s="593" t="n">
        <f aca="false">Dados!$F$10</f>
        <v>20.7</v>
      </c>
      <c r="K27" s="593"/>
      <c r="L27" s="593" t="n">
        <v>0</v>
      </c>
    </row>
    <row r="28" customFormat="false" ht="24.75" hidden="false" customHeight="true" outlineLevel="0" collapsed="false">
      <c r="A28" s="620" t="s">
        <v>411</v>
      </c>
      <c r="B28" s="620"/>
      <c r="C28" s="620"/>
      <c r="D28" s="607"/>
      <c r="E28" s="593"/>
      <c r="F28" s="623"/>
      <c r="G28" s="593" t="n">
        <f aca="false">Dados!$F$11</f>
        <v>4</v>
      </c>
      <c r="H28" s="594" t="n">
        <v>0</v>
      </c>
      <c r="I28" s="594" t="n">
        <v>0</v>
      </c>
      <c r="J28" s="593" t="n">
        <f aca="false">Dados!$F$11</f>
        <v>4</v>
      </c>
      <c r="K28" s="593"/>
      <c r="L28" s="593" t="n">
        <v>0</v>
      </c>
    </row>
    <row r="29" customFormat="false" ht="18" hidden="false" customHeight="true" outlineLevel="0" collapsed="false">
      <c r="A29" s="620" t="s">
        <v>116</v>
      </c>
      <c r="B29" s="620"/>
      <c r="C29" s="620"/>
      <c r="D29" s="275"/>
      <c r="E29" s="532"/>
      <c r="F29" s="623"/>
      <c r="G29" s="593" t="n">
        <f aca="false">Dados!$F$12</f>
        <v>156.95</v>
      </c>
      <c r="H29" s="594" t="n">
        <v>0</v>
      </c>
      <c r="I29" s="594" t="n">
        <v>0</v>
      </c>
      <c r="J29" s="593" t="n">
        <f aca="false">Dados!$F$12</f>
        <v>156.95</v>
      </c>
      <c r="K29" s="593"/>
      <c r="L29" s="593" t="n">
        <v>0</v>
      </c>
    </row>
    <row r="30" customFormat="false" ht="18" hidden="false" customHeight="true" outlineLevel="0" collapsed="false">
      <c r="A30" s="620" t="s">
        <v>412</v>
      </c>
      <c r="B30" s="620"/>
      <c r="C30" s="620"/>
      <c r="D30" s="275"/>
      <c r="E30" s="532"/>
      <c r="F30" s="623"/>
      <c r="G30" s="593" t="n">
        <f aca="false">Dados!$F$13</f>
        <v>21.17</v>
      </c>
      <c r="H30" s="594" t="n">
        <v>0</v>
      </c>
      <c r="I30" s="594" t="n">
        <v>0</v>
      </c>
      <c r="J30" s="593" t="n">
        <f aca="false">Dados!$F$13</f>
        <v>21.17</v>
      </c>
      <c r="K30" s="593"/>
      <c r="L30" s="593" t="n">
        <v>0</v>
      </c>
    </row>
    <row r="31" customFormat="false" ht="18" hidden="false" customHeight="true" outlineLevel="0" collapsed="false">
      <c r="A31" s="274" t="s">
        <v>125</v>
      </c>
      <c r="B31" s="274"/>
      <c r="C31" s="274"/>
      <c r="D31" s="275"/>
      <c r="E31" s="593"/>
      <c r="F31" s="623"/>
      <c r="G31" s="593" t="n">
        <f aca="false">Dados!$F$14</f>
        <v>210.57</v>
      </c>
      <c r="H31" s="594" t="n">
        <v>0</v>
      </c>
      <c r="I31" s="594" t="n">
        <v>0</v>
      </c>
      <c r="J31" s="593" t="n">
        <f aca="false">Dados!$F$14</f>
        <v>210.57</v>
      </c>
      <c r="K31" s="593"/>
      <c r="L31" s="593" t="n">
        <v>0</v>
      </c>
    </row>
    <row r="32" customFormat="false" ht="18" hidden="false" customHeight="true" outlineLevel="0" collapsed="false">
      <c r="A32" s="624" t="s">
        <v>126</v>
      </c>
      <c r="B32" s="624"/>
      <c r="C32" s="625" t="n">
        <f aca="false">Dados!E15</f>
        <v>22</v>
      </c>
      <c r="D32" s="626" t="n">
        <f aca="false">Dados!D15</f>
        <v>15.21</v>
      </c>
      <c r="E32" s="627" t="n">
        <f aca="false">Dados!F15</f>
        <v>0</v>
      </c>
      <c r="F32" s="623" t="n">
        <f aca="false">Dados!G15</f>
        <v>28.16</v>
      </c>
      <c r="G32" s="593" t="n">
        <f aca="false">ROUND((($F$32*$C$32)-(($F$32*$C$32)*$E$32)),2)</f>
        <v>619.52</v>
      </c>
      <c r="H32" s="594" t="n">
        <v>0</v>
      </c>
      <c r="I32" s="594" t="n">
        <v>0</v>
      </c>
      <c r="J32" s="593" t="n">
        <f aca="false">ROUND((($F$32*$D$32)-(($F$32*$D$32)*$E$32)),2)</f>
        <v>428.31</v>
      </c>
      <c r="K32" s="593"/>
      <c r="L32" s="593" t="n">
        <v>0</v>
      </c>
    </row>
    <row r="33" customFormat="false" ht="18" hidden="false" customHeight="true" outlineLevel="0" collapsed="false">
      <c r="A33" s="629" t="s">
        <v>128</v>
      </c>
      <c r="B33" s="629"/>
      <c r="C33" s="630" t="n">
        <f aca="false">Dados!E16</f>
        <v>22</v>
      </c>
      <c r="D33" s="631" t="n">
        <f aca="false">Dados!D16</f>
        <v>15.21</v>
      </c>
      <c r="E33" s="632" t="n">
        <f aca="false">Dados!F16</f>
        <v>0.06</v>
      </c>
      <c r="F33" s="633" t="n">
        <f aca="false">Dados!E43</f>
        <v>5.2</v>
      </c>
      <c r="G33" s="634" t="n">
        <f aca="false">ROUND((IF(((($F$33*2)*$C$33)-($E$33*G12))&gt;0,((($F$33*2)*$C$33)-($E$33*G12)),0)),2)</f>
        <v>77.31</v>
      </c>
      <c r="H33" s="795" t="n">
        <v>0</v>
      </c>
      <c r="I33" s="795" t="n">
        <v>0</v>
      </c>
      <c r="J33" s="276" t="n">
        <f aca="false">ROUND((IF(((($F$33*2)*$D$33)-($E$33*J12))&gt;0,((($F$33*2)*$D$33)-($E$33*J12)),0)),2)</f>
        <v>6.69</v>
      </c>
      <c r="K33" s="276"/>
      <c r="L33" s="276" t="n">
        <v>0</v>
      </c>
    </row>
    <row r="34" customFormat="false" ht="18" hidden="false" customHeight="true" outlineLevel="0" collapsed="false">
      <c r="A34" s="629" t="str">
        <f aca="false">Dados!H17</f>
        <v>Outros (inserir somente com a justificativa legal)</v>
      </c>
      <c r="B34" s="629"/>
      <c r="C34" s="629"/>
      <c r="D34" s="629"/>
      <c r="E34" s="764"/>
      <c r="F34" s="765"/>
      <c r="G34" s="634" t="n">
        <f aca="false">Dados!M17</f>
        <v>0</v>
      </c>
      <c r="H34" s="276" t="n">
        <f aca="false">Dados!M17</f>
        <v>0</v>
      </c>
      <c r="I34" s="276" t="n">
        <f aca="false">Dados!M17</f>
        <v>0</v>
      </c>
      <c r="J34" s="276" t="n">
        <f aca="false">Dados!M17</f>
        <v>0</v>
      </c>
      <c r="K34" s="276" t="n">
        <f aca="false">Dados!M17</f>
        <v>0</v>
      </c>
      <c r="L34" s="587" t="n">
        <f aca="false">Dados!M17</f>
        <v>0</v>
      </c>
    </row>
    <row r="35" customFormat="false" ht="18" hidden="false" customHeight="true" outlineLevel="0" collapsed="false">
      <c r="A35" s="629" t="str">
        <f aca="false">Dados!H18</f>
        <v>Outros (inserir somente com a justificativa legal)</v>
      </c>
      <c r="B35" s="629"/>
      <c r="C35" s="629"/>
      <c r="D35" s="629"/>
      <c r="E35" s="764"/>
      <c r="F35" s="765"/>
      <c r="G35" s="634" t="n">
        <f aca="false">Dados!M18</f>
        <v>0</v>
      </c>
      <c r="H35" s="276" t="n">
        <f aca="false">Dados!M18</f>
        <v>0</v>
      </c>
      <c r="I35" s="276" t="n">
        <f aca="false">Dados!M18</f>
        <v>0</v>
      </c>
      <c r="J35" s="276" t="n">
        <f aca="false">Dados!M18</f>
        <v>0</v>
      </c>
      <c r="K35" s="276" t="n">
        <f aca="false">Dados!M18</f>
        <v>0</v>
      </c>
      <c r="L35" s="587" t="n">
        <f aca="false">Dados!M18</f>
        <v>0</v>
      </c>
    </row>
    <row r="36" customFormat="false" ht="18" hidden="false" customHeight="true" outlineLevel="0" collapsed="false">
      <c r="A36" s="629" t="str">
        <f aca="false">Dados!H19</f>
        <v>Outros (inserir somente com a justificativa legal)</v>
      </c>
      <c r="B36" s="629"/>
      <c r="C36" s="629"/>
      <c r="D36" s="629"/>
      <c r="E36" s="764"/>
      <c r="F36" s="765"/>
      <c r="G36" s="634" t="n">
        <f aca="false">Dados!M19</f>
        <v>0</v>
      </c>
      <c r="H36" s="276" t="n">
        <f aca="false">Dados!M19</f>
        <v>0</v>
      </c>
      <c r="I36" s="276" t="n">
        <f aca="false">Dados!M19</f>
        <v>0</v>
      </c>
      <c r="J36" s="276" t="n">
        <f aca="false">Dados!M19</f>
        <v>0</v>
      </c>
      <c r="K36" s="276" t="n">
        <f aca="false">Dados!M19</f>
        <v>0</v>
      </c>
      <c r="L36" s="587" t="n">
        <f aca="false">Dados!M19</f>
        <v>0</v>
      </c>
    </row>
    <row r="37" customFormat="false" ht="18" hidden="false" customHeight="true" outlineLevel="0" collapsed="false">
      <c r="A37" s="635" t="s">
        <v>413</v>
      </c>
      <c r="B37" s="635"/>
      <c r="C37" s="635"/>
      <c r="D37" s="635"/>
      <c r="E37" s="635"/>
      <c r="F37" s="635"/>
      <c r="G37" s="603" t="n">
        <f aca="false">SUM(G26:G36)</f>
        <v>1192.67</v>
      </c>
      <c r="H37" s="603" t="n">
        <f aca="false">SUM(H26:H36)</f>
        <v>0</v>
      </c>
      <c r="I37" s="603" t="n">
        <f aca="false">SUM(I26:I36)</f>
        <v>0</v>
      </c>
      <c r="J37" s="603" t="n">
        <f aca="false">SUM(J26:J36)</f>
        <v>930.84</v>
      </c>
      <c r="K37" s="603" t="n">
        <f aca="false">SUM(K26:K36)</f>
        <v>0</v>
      </c>
      <c r="L37" s="604" t="n">
        <f aca="false">SUM(L26:L36)</f>
        <v>0</v>
      </c>
    </row>
    <row r="38" customFormat="false" ht="18" hidden="false" customHeight="true" outlineLevel="0" collapsed="false">
      <c r="A38" s="636" t="s">
        <v>414</v>
      </c>
      <c r="B38" s="636"/>
      <c r="C38" s="636"/>
      <c r="D38" s="636"/>
      <c r="E38" s="636"/>
      <c r="F38" s="636"/>
      <c r="G38" s="637" t="n">
        <f aca="false">G23+G37</f>
        <v>6982.77</v>
      </c>
      <c r="H38" s="611" t="n">
        <f aca="false">H23+H37</f>
        <v>0</v>
      </c>
      <c r="I38" s="611" t="n">
        <f aca="false">I23+I37</f>
        <v>0</v>
      </c>
      <c r="J38" s="611" t="n">
        <f aca="false">J23+J37</f>
        <v>6839.58</v>
      </c>
      <c r="K38" s="611" t="n">
        <f aca="false">K23+K37</f>
        <v>0</v>
      </c>
      <c r="L38" s="612" t="n">
        <f aca="false">L23+L37</f>
        <v>0</v>
      </c>
    </row>
    <row r="39" customFormat="false" ht="18" hidden="false" customHeight="true" outlineLevel="0" collapsed="false">
      <c r="A39" s="613" t="s">
        <v>415</v>
      </c>
      <c r="B39" s="613"/>
      <c r="C39" s="613"/>
      <c r="D39" s="613"/>
      <c r="E39" s="613"/>
      <c r="F39" s="613"/>
      <c r="G39" s="613"/>
      <c r="H39" s="613"/>
      <c r="I39" s="613"/>
      <c r="J39" s="613"/>
      <c r="K39" s="613"/>
      <c r="L39" s="613"/>
    </row>
    <row r="40" customFormat="false" ht="18" hidden="false" customHeight="true" outlineLevel="0" collapsed="false">
      <c r="A40" s="638" t="s">
        <v>205</v>
      </c>
      <c r="B40" s="638"/>
      <c r="C40" s="638"/>
      <c r="D40" s="638"/>
      <c r="E40" s="496" t="s">
        <v>206</v>
      </c>
      <c r="F40" s="496"/>
      <c r="G40" s="639"/>
      <c r="H40" s="639"/>
      <c r="I40" s="639"/>
      <c r="J40" s="639"/>
      <c r="K40" s="639"/>
      <c r="L40" s="639"/>
    </row>
    <row r="41" customFormat="false" ht="18" hidden="false" customHeight="true" outlineLevel="0" collapsed="false">
      <c r="A41" s="640" t="s">
        <v>416</v>
      </c>
      <c r="B41" s="641"/>
      <c r="C41" s="641"/>
      <c r="D41" s="641"/>
      <c r="E41" s="642" t="n">
        <f aca="false">Dados!K8</f>
        <v>0.03</v>
      </c>
      <c r="F41" s="643"/>
      <c r="G41" s="644" t="n">
        <f aca="false">ROUND((G38*$E$41),2)</f>
        <v>209.48</v>
      </c>
      <c r="H41" s="579" t="n">
        <f aca="false">ROUND((H38*$E$41),2)</f>
        <v>0</v>
      </c>
      <c r="I41" s="579" t="n">
        <f aca="false">ROUND((I38*$E$41),2)</f>
        <v>0</v>
      </c>
      <c r="J41" s="579" t="n">
        <f aca="false">ROUND((J38*$E$41),2)</f>
        <v>205.19</v>
      </c>
      <c r="K41" s="579" t="n">
        <f aca="false">ROUND((K38*$E$41),2)</f>
        <v>0</v>
      </c>
      <c r="L41" s="581" t="n">
        <f aca="false">ROUND((L38*$E$41),2)</f>
        <v>0</v>
      </c>
    </row>
    <row r="42" customFormat="false" ht="18" hidden="false" customHeight="true" outlineLevel="0" collapsed="false">
      <c r="A42" s="645" t="s">
        <v>417</v>
      </c>
      <c r="B42" s="645"/>
      <c r="C42" s="645"/>
      <c r="D42" s="645"/>
      <c r="E42" s="646"/>
      <c r="F42" s="647"/>
      <c r="G42" s="593" t="n">
        <f aca="false">G38+G41</f>
        <v>7192.25</v>
      </c>
      <c r="H42" s="593" t="n">
        <f aca="false">H38+H41</f>
        <v>0</v>
      </c>
      <c r="I42" s="593" t="n">
        <f aca="false">I38+I41</f>
        <v>0</v>
      </c>
      <c r="J42" s="593" t="n">
        <f aca="false">J38+J41</f>
        <v>7044.77</v>
      </c>
      <c r="K42" s="593" t="n">
        <f aca="false">K38+K41</f>
        <v>0</v>
      </c>
      <c r="L42" s="595" t="n">
        <f aca="false">L38+L41</f>
        <v>0</v>
      </c>
    </row>
    <row r="43" customFormat="false" ht="18" hidden="false" customHeight="true" outlineLevel="0" collapsed="false">
      <c r="A43" s="274" t="s">
        <v>108</v>
      </c>
      <c r="B43" s="274"/>
      <c r="C43" s="274"/>
      <c r="D43" s="274"/>
      <c r="E43" s="646" t="n">
        <f aca="false">Dados!K9</f>
        <v>0.0679</v>
      </c>
      <c r="F43" s="647"/>
      <c r="G43" s="593" t="n">
        <f aca="false">ROUND((G42*$E$43),2)</f>
        <v>488.35</v>
      </c>
      <c r="H43" s="593" t="n">
        <f aca="false">ROUND((H42*$E$43),2)</f>
        <v>0</v>
      </c>
      <c r="I43" s="593" t="n">
        <f aca="false">ROUND((I42*$E$43),2)</f>
        <v>0</v>
      </c>
      <c r="J43" s="593" t="n">
        <f aca="false">ROUND((J42*$E$43),2)</f>
        <v>478.34</v>
      </c>
      <c r="K43" s="593" t="n">
        <f aca="false">ROUND((K42*$E$43),2)</f>
        <v>0</v>
      </c>
      <c r="L43" s="595" t="n">
        <f aca="false">ROUND((L42*$E$43),2)</f>
        <v>0</v>
      </c>
    </row>
    <row r="44" customFormat="false" ht="24" hidden="false" customHeight="true" outlineLevel="0" collapsed="false">
      <c r="A44" s="648" t="s">
        <v>418</v>
      </c>
      <c r="B44" s="648"/>
      <c r="C44" s="648"/>
      <c r="D44" s="648"/>
      <c r="E44" s="649" t="n">
        <f aca="false">SUM(E41:E43)</f>
        <v>0.0979</v>
      </c>
      <c r="F44" s="650"/>
      <c r="G44" s="603" t="n">
        <f aca="false">G41+G43</f>
        <v>697.83</v>
      </c>
      <c r="H44" s="603" t="n">
        <f aca="false">H41+H43</f>
        <v>0</v>
      </c>
      <c r="I44" s="603" t="n">
        <f aca="false">I41+I43</f>
        <v>0</v>
      </c>
      <c r="J44" s="603" t="n">
        <f aca="false">J41+J43</f>
        <v>683.53</v>
      </c>
      <c r="K44" s="603" t="n">
        <f aca="false">K41+K43</f>
        <v>0</v>
      </c>
      <c r="L44" s="604" t="n">
        <f aca="false">L41+L43</f>
        <v>0</v>
      </c>
    </row>
    <row r="45" customFormat="false" ht="25.5" hidden="false" customHeight="true" outlineLevel="0" collapsed="false">
      <c r="A45" s="651" t="s">
        <v>419</v>
      </c>
      <c r="B45" s="651"/>
      <c r="C45" s="651"/>
      <c r="D45" s="651"/>
      <c r="E45" s="651"/>
      <c r="F45" s="651"/>
      <c r="G45" s="611" t="n">
        <f aca="false">G23+G37+G44</f>
        <v>7680.6</v>
      </c>
      <c r="H45" s="611" t="n">
        <f aca="false">H23+H37+H44</f>
        <v>0</v>
      </c>
      <c r="I45" s="611" t="n">
        <f aca="false">I23+I37+I44</f>
        <v>0</v>
      </c>
      <c r="J45" s="611" t="n">
        <f aca="false">J23+J37+J44</f>
        <v>7523.11</v>
      </c>
      <c r="K45" s="611" t="n">
        <f aca="false">K23+K37+K44</f>
        <v>0</v>
      </c>
      <c r="L45" s="612" t="n">
        <f aca="false">L23+L37+L44</f>
        <v>0</v>
      </c>
    </row>
    <row r="46" customFormat="false" ht="18" hidden="false" customHeight="true" outlineLevel="0" collapsed="false">
      <c r="A46" s="652" t="s">
        <v>420</v>
      </c>
      <c r="B46" s="652"/>
      <c r="C46" s="652"/>
      <c r="D46" s="652"/>
      <c r="E46" s="652"/>
      <c r="F46" s="652"/>
      <c r="G46" s="652"/>
      <c r="H46" s="652"/>
      <c r="I46" s="652"/>
      <c r="J46" s="652"/>
      <c r="K46" s="652"/>
      <c r="L46" s="652"/>
    </row>
    <row r="47" customFormat="false" ht="18" hidden="false" customHeight="true" outlineLevel="0" collapsed="false">
      <c r="A47" s="653" t="s">
        <v>205</v>
      </c>
      <c r="B47" s="653"/>
      <c r="C47" s="653"/>
      <c r="D47" s="653"/>
      <c r="E47" s="438" t="s">
        <v>206</v>
      </c>
      <c r="F47" s="438"/>
      <c r="G47" s="654"/>
      <c r="H47" s="654"/>
      <c r="I47" s="654"/>
      <c r="J47" s="654"/>
      <c r="K47" s="654"/>
      <c r="L47" s="654"/>
    </row>
    <row r="48" customFormat="false" ht="18" hidden="false" customHeight="true" outlineLevel="0" collapsed="false">
      <c r="A48" s="617" t="s">
        <v>111</v>
      </c>
      <c r="B48" s="617"/>
      <c r="C48" s="617"/>
      <c r="D48" s="617"/>
      <c r="E48" s="646" t="n">
        <f aca="false">Dados!K10</f>
        <v>0.076</v>
      </c>
      <c r="F48" s="647"/>
      <c r="G48" s="644" t="n">
        <f aca="false">ROUND((G52*$E$48),2)</f>
        <v>680.73</v>
      </c>
      <c r="H48" s="579" t="n">
        <f aca="false">ROUND((H52*$E$48),2)</f>
        <v>0</v>
      </c>
      <c r="I48" s="579" t="n">
        <f aca="false">ROUND((I52*$E$48),2)</f>
        <v>0</v>
      </c>
      <c r="J48" s="579" t="n">
        <f aca="false">ROUND((J52*$E$48),2)</f>
        <v>666.77</v>
      </c>
      <c r="K48" s="579" t="n">
        <f aca="false">ROUND((K52*$E$48),2)</f>
        <v>0</v>
      </c>
      <c r="L48" s="581" t="n">
        <f aca="false">ROUND((L52*$E$48),2)</f>
        <v>0</v>
      </c>
    </row>
    <row r="49" customFormat="false" ht="18" hidden="false" customHeight="true" outlineLevel="0" collapsed="false">
      <c r="A49" s="274" t="s">
        <v>421</v>
      </c>
      <c r="B49" s="274"/>
      <c r="C49" s="274"/>
      <c r="D49" s="274"/>
      <c r="E49" s="646" t="n">
        <f aca="false">Dados!K11</f>
        <v>0.0165</v>
      </c>
      <c r="F49" s="647"/>
      <c r="G49" s="593" t="n">
        <f aca="false">ROUND((G52*$E$49),2)</f>
        <v>147.79</v>
      </c>
      <c r="H49" s="593" t="n">
        <f aca="false">ROUND((H52*$E$49),2)</f>
        <v>0</v>
      </c>
      <c r="I49" s="593" t="n">
        <f aca="false">ROUND((I52*$E$49),2)</f>
        <v>0</v>
      </c>
      <c r="J49" s="593" t="n">
        <f aca="false">ROUND((J52*$E$49),2)</f>
        <v>144.76</v>
      </c>
      <c r="K49" s="593" t="n">
        <f aca="false">ROUND((K52*$E$49),2)</f>
        <v>0</v>
      </c>
      <c r="L49" s="595" t="n">
        <f aca="false">ROUND((L52*$E$49),2)</f>
        <v>0</v>
      </c>
    </row>
    <row r="50" customFormat="false" ht="18" hidden="false" customHeight="true" outlineLevel="0" collapsed="false">
      <c r="A50" s="274" t="s">
        <v>134</v>
      </c>
      <c r="B50" s="274"/>
      <c r="C50" s="274"/>
      <c r="D50" s="274"/>
      <c r="E50" s="646" t="n">
        <f aca="false">Dados!D43</f>
        <v>0.05</v>
      </c>
      <c r="F50" s="647"/>
      <c r="G50" s="593" t="n">
        <f aca="false">ROUND((G52*$E$50),2)</f>
        <v>447.85</v>
      </c>
      <c r="H50" s="593" t="n">
        <f aca="false">ROUND((H52*$E$50),2)</f>
        <v>0</v>
      </c>
      <c r="I50" s="593" t="n">
        <f aca="false">ROUND((I52*$E$50),2)</f>
        <v>0</v>
      </c>
      <c r="J50" s="593" t="n">
        <f aca="false">ROUND((J52*$E$50),2)</f>
        <v>438.67</v>
      </c>
      <c r="K50" s="593" t="n">
        <f aca="false">ROUND((K52*$E$50),2)</f>
        <v>0</v>
      </c>
      <c r="L50" s="595" t="n">
        <f aca="false">ROUND((L52*$E$50),2)</f>
        <v>0</v>
      </c>
    </row>
    <row r="51" customFormat="false" ht="18.75" hidden="false" customHeight="true" outlineLevel="0" collapsed="false">
      <c r="A51" s="655" t="s">
        <v>422</v>
      </c>
      <c r="B51" s="655"/>
      <c r="C51" s="655"/>
      <c r="D51" s="655"/>
      <c r="E51" s="656" t="n">
        <f aca="false">SUM(E48:E50)</f>
        <v>0.1425</v>
      </c>
      <c r="F51" s="657"/>
      <c r="G51" s="634" t="n">
        <f aca="false">SUM(G48:G50)</f>
        <v>1276.37</v>
      </c>
      <c r="H51" s="634" t="n">
        <f aca="false">SUM(H48:H50)</f>
        <v>0</v>
      </c>
      <c r="I51" s="634" t="n">
        <f aca="false">SUM(I48:I50)</f>
        <v>0</v>
      </c>
      <c r="J51" s="634" t="n">
        <f aca="false">SUM(J48:J50)</f>
        <v>1250.2</v>
      </c>
      <c r="K51" s="634" t="n">
        <f aca="false">SUM(K48:K50)</f>
        <v>0</v>
      </c>
      <c r="L51" s="658" t="n">
        <f aca="false">SUM(L48:L50)</f>
        <v>0</v>
      </c>
    </row>
    <row r="52" customFormat="false" ht="22.5" hidden="false" customHeight="true" outlineLevel="0" collapsed="false">
      <c r="A52" s="659" t="str">
        <f aca="false">A53</f>
        <v>VALOR MENSAL DA CATEGORIA</v>
      </c>
      <c r="B52" s="659"/>
      <c r="C52" s="659"/>
      <c r="D52" s="659"/>
      <c r="E52" s="659"/>
      <c r="F52" s="659"/>
      <c r="G52" s="660" t="n">
        <f aca="false">ROUND(G45/(1-$E$51),2)</f>
        <v>8956.97</v>
      </c>
      <c r="H52" s="660" t="n">
        <f aca="false">ROUND(H45/(1-$E$51),2)</f>
        <v>0</v>
      </c>
      <c r="I52" s="660" t="n">
        <f aca="false">ROUND(I45/(1-$E$51),2)</f>
        <v>0</v>
      </c>
      <c r="J52" s="660" t="n">
        <f aca="false">ROUND(J45/(1-$E$51),2)</f>
        <v>8773.31</v>
      </c>
      <c r="K52" s="660" t="n">
        <f aca="false">ROUND(K45/(1-$E$51),2)</f>
        <v>0</v>
      </c>
      <c r="L52" s="661" t="n">
        <f aca="false">ROUND(L45/(1-$E$51),2)</f>
        <v>0</v>
      </c>
    </row>
    <row r="53" customFormat="false" ht="34.5" hidden="false" customHeight="true" outlineLevel="0" collapsed="false">
      <c r="A53" s="662" t="s">
        <v>377</v>
      </c>
      <c r="B53" s="662"/>
      <c r="C53" s="662"/>
      <c r="D53" s="662"/>
      <c r="E53" s="662"/>
      <c r="F53" s="662"/>
      <c r="G53" s="663" t="n">
        <f aca="false">G52</f>
        <v>8956.97</v>
      </c>
      <c r="H53" s="663" t="n">
        <f aca="false">H52</f>
        <v>0</v>
      </c>
      <c r="I53" s="663" t="n">
        <f aca="false">I52</f>
        <v>0</v>
      </c>
      <c r="J53" s="663" t="n">
        <f aca="false">J52</f>
        <v>8773.31</v>
      </c>
      <c r="K53" s="663" t="n">
        <f aca="false">K52</f>
        <v>0</v>
      </c>
      <c r="L53" s="664" t="n">
        <f aca="false">L52</f>
        <v>0</v>
      </c>
    </row>
    <row r="54" customFormat="false" ht="39.75" hidden="false" customHeight="true" outlineLevel="0" collapsed="false">
      <c r="A54" s="662" t="s">
        <v>423</v>
      </c>
      <c r="B54" s="662"/>
      <c r="C54" s="662"/>
      <c r="D54" s="662"/>
      <c r="E54" s="662"/>
      <c r="F54" s="662"/>
      <c r="G54" s="663" t="n">
        <f aca="false">G53*1</f>
        <v>8956.97</v>
      </c>
      <c r="H54" s="663" t="n">
        <f aca="false">H53*1</f>
        <v>0</v>
      </c>
      <c r="I54" s="663" t="n">
        <f aca="false">I53*2</f>
        <v>0</v>
      </c>
      <c r="J54" s="663" t="n">
        <f aca="false">J53*2</f>
        <v>17546.62</v>
      </c>
      <c r="K54" s="663" t="n">
        <f aca="false">K53*2</f>
        <v>0</v>
      </c>
      <c r="L54" s="664" t="n">
        <f aca="false">L53*2</f>
        <v>0</v>
      </c>
    </row>
    <row r="55" customFormat="false" ht="76.5" hidden="false" customHeight="true" outlineLevel="0" collapsed="false">
      <c r="A55" s="665"/>
      <c r="B55" s="665"/>
      <c r="C55" s="665"/>
      <c r="D55" s="665"/>
      <c r="E55" s="665"/>
      <c r="F55" s="665"/>
      <c r="G55" s="666"/>
      <c r="H55" s="666"/>
      <c r="I55" s="666"/>
      <c r="J55" s="666"/>
      <c r="K55" s="666"/>
      <c r="L55" s="666"/>
    </row>
    <row r="56" customFormat="false" ht="41.25" hidden="false" customHeight="true" outlineLevel="0" collapsed="false">
      <c r="A56" s="667" t="s">
        <v>424</v>
      </c>
      <c r="B56" s="667"/>
      <c r="C56" s="667"/>
      <c r="D56" s="667"/>
      <c r="E56" s="667"/>
      <c r="F56" s="667"/>
      <c r="G56" s="667"/>
      <c r="H56" s="667"/>
      <c r="I56" s="667"/>
      <c r="J56" s="667"/>
      <c r="K56" s="667"/>
      <c r="L56" s="667"/>
    </row>
    <row r="57" customFormat="false" ht="20.25" hidden="false" customHeight="true" outlineLevel="0" collapsed="false">
      <c r="A57" s="775" t="str">
        <f aca="false">BH!$A$57</f>
        <v>ANEXO X</v>
      </c>
      <c r="B57" s="775"/>
      <c r="C57" s="775"/>
      <c r="D57" s="775"/>
      <c r="E57" s="775"/>
      <c r="F57" s="775"/>
      <c r="G57" s="775"/>
      <c r="H57" s="775"/>
      <c r="I57" s="775"/>
      <c r="J57" s="775"/>
      <c r="K57" s="775"/>
      <c r="L57" s="775"/>
    </row>
    <row r="58" customFormat="false" ht="13.5" hidden="false" customHeight="true" outlineLevel="0" collapsed="false">
      <c r="A58" s="668"/>
      <c r="B58" s="669"/>
      <c r="C58" s="669"/>
      <c r="D58" s="669"/>
      <c r="E58" s="669"/>
      <c r="F58" s="669"/>
      <c r="G58" s="669"/>
      <c r="I58" s="669"/>
      <c r="J58" s="670" t="s">
        <v>102</v>
      </c>
      <c r="K58" s="669"/>
      <c r="L58" s="671"/>
    </row>
    <row r="59" customFormat="false" ht="69" hidden="false" customHeight="true" outlineLevel="0" collapsed="false">
      <c r="A59" s="672" t="s">
        <v>425</v>
      </c>
      <c r="B59" s="672"/>
      <c r="C59" s="672"/>
      <c r="D59" s="672"/>
      <c r="E59" s="672"/>
      <c r="F59" s="672"/>
      <c r="G59" s="673" t="str">
        <f aca="false">G10</f>
        <v>DIURNO 220H/M</v>
      </c>
      <c r="H59" s="673" t="str">
        <f aca="false">H10</f>
        <v>DIURNO 220H/M LÍDER</v>
      </c>
      <c r="I59" s="673" t="str">
        <f aca="false">I10</f>
        <v>DIURNO 12HX36H (COM INTERVALO)</v>
      </c>
      <c r="J59" s="673" t="str">
        <f aca="false">J10</f>
        <v>DIURNO 12HX36H INDENIZADO FINAIS SEMANA E FERIADOS)</v>
      </c>
      <c r="K59" s="673" t="str">
        <f aca="false">K10</f>
        <v>DIURNO 12HX36H (INDENIZADO)</v>
      </c>
      <c r="L59" s="674" t="str">
        <f aca="false">L10</f>
        <v>NOTURNO 12HX36H (INDENIZADO)</v>
      </c>
    </row>
    <row r="60" customFormat="false" ht="27.75" hidden="false" customHeight="true" outlineLevel="0" collapsed="false">
      <c r="A60" s="675" t="s">
        <v>426</v>
      </c>
      <c r="B60" s="676" t="s">
        <v>241</v>
      </c>
      <c r="C60" s="676"/>
      <c r="D60" s="676"/>
      <c r="E60" s="676"/>
      <c r="F60" s="677" t="s">
        <v>427</v>
      </c>
      <c r="G60" s="678" t="s">
        <v>102</v>
      </c>
      <c r="H60" s="678"/>
      <c r="I60" s="678"/>
      <c r="J60" s="678"/>
      <c r="K60" s="678"/>
      <c r="L60" s="678"/>
    </row>
    <row r="61" customFormat="false" ht="18" hidden="false" customHeight="true" outlineLevel="0" collapsed="false">
      <c r="A61" s="679" t="n">
        <v>1</v>
      </c>
      <c r="B61" s="680" t="s">
        <v>428</v>
      </c>
      <c r="C61" s="680"/>
      <c r="D61" s="680"/>
      <c r="E61" s="680"/>
      <c r="F61" s="680"/>
      <c r="G61" s="681" t="n">
        <f aca="false">G20</f>
        <v>3282.37</v>
      </c>
      <c r="H61" s="681" t="n">
        <f aca="false">H20</f>
        <v>0</v>
      </c>
      <c r="I61" s="681" t="n">
        <f aca="false">I20</f>
        <v>0</v>
      </c>
      <c r="J61" s="681" t="n">
        <f aca="false">J20</f>
        <v>3282.37</v>
      </c>
      <c r="K61" s="681" t="n">
        <f aca="false">K20</f>
        <v>0</v>
      </c>
      <c r="L61" s="682" t="n">
        <f aca="false">L20</f>
        <v>0</v>
      </c>
    </row>
    <row r="62" customFormat="false" ht="18" hidden="false" customHeight="true" outlineLevel="0" collapsed="false">
      <c r="A62" s="683" t="s">
        <v>310</v>
      </c>
      <c r="B62" s="709" t="s">
        <v>242</v>
      </c>
      <c r="C62" s="709"/>
      <c r="D62" s="709"/>
      <c r="E62" s="709"/>
      <c r="F62" s="685" t="n">
        <f aca="false">Encargos!C40</f>
        <v>0.0909</v>
      </c>
      <c r="G62" s="276" t="n">
        <f aca="false">ROUND($F$62*G61,2)</f>
        <v>298.37</v>
      </c>
      <c r="H62" s="276" t="n">
        <f aca="false">ROUND($F$62*H61,2)</f>
        <v>0</v>
      </c>
      <c r="I62" s="276" t="n">
        <f aca="false">ROUND($F$62*I61,2)</f>
        <v>0</v>
      </c>
      <c r="J62" s="276" t="n">
        <f aca="false">ROUND($F$62*J61,2)</f>
        <v>298.37</v>
      </c>
      <c r="K62" s="276" t="n">
        <f aca="false">ROUND($F$62*K61,2)</f>
        <v>0</v>
      </c>
      <c r="L62" s="587" t="n">
        <f aca="false">ROUND($F$62*L61,2)</f>
        <v>0</v>
      </c>
    </row>
    <row r="63" customFormat="false" ht="28.5" hidden="false" customHeight="true" outlineLevel="0" collapsed="false">
      <c r="A63" s="683" t="s">
        <v>365</v>
      </c>
      <c r="B63" s="686" t="s">
        <v>247</v>
      </c>
      <c r="C63" s="686"/>
      <c r="D63" s="686"/>
      <c r="E63" s="686"/>
      <c r="F63" s="687" t="n">
        <f aca="false">F62*Encargos!C19</f>
        <v>0.0361782</v>
      </c>
      <c r="G63" s="276" t="n">
        <f aca="false">ROUND($F$63*G61,2)</f>
        <v>118.75</v>
      </c>
      <c r="H63" s="276" t="n">
        <f aca="false">ROUND($F$63*H61,2)</f>
        <v>0</v>
      </c>
      <c r="I63" s="276" t="n">
        <f aca="false">ROUND($F$63*I61,2)</f>
        <v>0</v>
      </c>
      <c r="J63" s="276" t="n">
        <f aca="false">ROUND($F$63*J61,2)</f>
        <v>118.75</v>
      </c>
      <c r="K63" s="276" t="n">
        <f aca="false">ROUND($F$63*K61,2)</f>
        <v>0</v>
      </c>
      <c r="L63" s="587" t="n">
        <f aca="false">ROUND($F$63*L61,2)</f>
        <v>0</v>
      </c>
    </row>
    <row r="64" customFormat="false" ht="24" hidden="false" customHeight="true" outlineLevel="0" collapsed="false">
      <c r="A64" s="688" t="s">
        <v>429</v>
      </c>
      <c r="B64" s="688"/>
      <c r="C64" s="688"/>
      <c r="D64" s="688"/>
      <c r="E64" s="688"/>
      <c r="F64" s="689" t="n">
        <f aca="false">SUM(F62:F63)</f>
        <v>0.1270782</v>
      </c>
      <c r="G64" s="690" t="n">
        <f aca="false">SUM(G62:G63)</f>
        <v>417.12</v>
      </c>
      <c r="H64" s="690" t="n">
        <f aca="false">SUM(H62:H63)</f>
        <v>0</v>
      </c>
      <c r="I64" s="690" t="n">
        <f aca="false">SUM(I62:I63)</f>
        <v>0</v>
      </c>
      <c r="J64" s="690" t="n">
        <f aca="false">SUM(J62:J63)</f>
        <v>417.12</v>
      </c>
      <c r="K64" s="690" t="n">
        <f aca="false">SUM(K62:K63)</f>
        <v>0</v>
      </c>
      <c r="L64" s="691" t="n">
        <f aca="false">SUM(L62:L63)</f>
        <v>0</v>
      </c>
    </row>
    <row r="65" customFormat="false" ht="18" hidden="false" customHeight="true" outlineLevel="0" collapsed="false">
      <c r="A65" s="692" t="s">
        <v>430</v>
      </c>
      <c r="B65" s="692"/>
      <c r="C65" s="692"/>
      <c r="D65" s="692"/>
      <c r="E65" s="692"/>
      <c r="F65" s="692"/>
      <c r="G65" s="693" t="n">
        <f aca="false">G64*12</f>
        <v>5005.44</v>
      </c>
      <c r="H65" s="693" t="n">
        <f aca="false">H64*12</f>
        <v>0</v>
      </c>
      <c r="I65" s="693" t="n">
        <f aca="false">I64*12</f>
        <v>0</v>
      </c>
      <c r="J65" s="693" t="n">
        <f aca="false">J64*12</f>
        <v>5005.44</v>
      </c>
      <c r="K65" s="693" t="n">
        <f aca="false">K64*12</f>
        <v>0</v>
      </c>
      <c r="L65" s="694" t="n">
        <f aca="false">L64*12</f>
        <v>0</v>
      </c>
    </row>
    <row r="66" customFormat="false" ht="18" hidden="false" customHeight="true" outlineLevel="0" collapsed="false">
      <c r="A66" s="695" t="n">
        <v>2</v>
      </c>
      <c r="B66" s="696" t="s">
        <v>431</v>
      </c>
      <c r="C66" s="696"/>
      <c r="D66" s="696"/>
      <c r="E66" s="696"/>
      <c r="F66" s="696"/>
      <c r="G66" s="697" t="s">
        <v>102</v>
      </c>
      <c r="H66" s="697"/>
      <c r="I66" s="697"/>
      <c r="J66" s="697"/>
      <c r="K66" s="697"/>
      <c r="L66" s="697"/>
    </row>
    <row r="67" customFormat="false" ht="18" hidden="false" customHeight="true" outlineLevel="0" collapsed="false">
      <c r="A67" s="683" t="s">
        <v>310</v>
      </c>
      <c r="B67" s="698" t="s">
        <v>126</v>
      </c>
      <c r="C67" s="698"/>
      <c r="D67" s="698"/>
      <c r="E67" s="698"/>
      <c r="F67" s="698"/>
      <c r="G67" s="593" t="n">
        <f aca="false">G32</f>
        <v>619.52</v>
      </c>
      <c r="H67" s="593" t="n">
        <f aca="false">H32</f>
        <v>0</v>
      </c>
      <c r="I67" s="593" t="n">
        <f aca="false">I32</f>
        <v>0</v>
      </c>
      <c r="J67" s="593" t="n">
        <f aca="false">J32</f>
        <v>428.31</v>
      </c>
      <c r="K67" s="593" t="n">
        <f aca="false">K32</f>
        <v>0</v>
      </c>
      <c r="L67" s="595" t="n">
        <f aca="false">L32</f>
        <v>0</v>
      </c>
    </row>
    <row r="68" customFormat="false" ht="18" hidden="false" customHeight="true" outlineLevel="0" collapsed="false">
      <c r="A68" s="683" t="s">
        <v>299</v>
      </c>
      <c r="B68" s="698" t="s">
        <v>128</v>
      </c>
      <c r="C68" s="698"/>
      <c r="D68" s="698"/>
      <c r="E68" s="698"/>
      <c r="F68" s="698"/>
      <c r="G68" s="593" t="n">
        <f aca="false">G33</f>
        <v>77.31</v>
      </c>
      <c r="H68" s="593" t="n">
        <f aca="false">H33</f>
        <v>0</v>
      </c>
      <c r="I68" s="593" t="n">
        <f aca="false">I33</f>
        <v>0</v>
      </c>
      <c r="J68" s="593" t="n">
        <f aca="false">J33</f>
        <v>6.69</v>
      </c>
      <c r="K68" s="593" t="n">
        <f aca="false">K33</f>
        <v>0</v>
      </c>
      <c r="L68" s="595" t="n">
        <f aca="false">L33</f>
        <v>0</v>
      </c>
    </row>
    <row r="69" customFormat="false" ht="18" hidden="false" customHeight="true" outlineLevel="0" collapsed="false">
      <c r="A69" s="683" t="s">
        <v>324</v>
      </c>
      <c r="B69" s="698" t="s">
        <v>432</v>
      </c>
      <c r="C69" s="698"/>
      <c r="D69" s="698"/>
      <c r="E69" s="698"/>
      <c r="F69" s="698"/>
      <c r="G69" s="593" t="n">
        <f aca="false">G22</f>
        <v>0</v>
      </c>
      <c r="H69" s="593" t="n">
        <f aca="false">H22</f>
        <v>0</v>
      </c>
      <c r="I69" s="593" t="n">
        <f aca="false">I22</f>
        <v>0</v>
      </c>
      <c r="J69" s="593" t="n">
        <f aca="false">J22</f>
        <v>118.64</v>
      </c>
      <c r="K69" s="593" t="n">
        <f aca="false">K22</f>
        <v>0</v>
      </c>
      <c r="L69" s="595" t="n">
        <f aca="false">L22</f>
        <v>0</v>
      </c>
    </row>
    <row r="70" customFormat="false" ht="18" hidden="false" customHeight="true" outlineLevel="0" collapsed="false">
      <c r="A70" s="699" t="s">
        <v>433</v>
      </c>
      <c r="B70" s="699"/>
      <c r="C70" s="699"/>
      <c r="D70" s="699"/>
      <c r="E70" s="699"/>
      <c r="F70" s="699"/>
      <c r="G70" s="700" t="n">
        <f aca="false">SUM(G67:G69)</f>
        <v>696.83</v>
      </c>
      <c r="H70" s="700" t="n">
        <f aca="false">SUM(H67:H69)</f>
        <v>0</v>
      </c>
      <c r="I70" s="700" t="n">
        <f aca="false">SUM(I67:I69)</f>
        <v>0</v>
      </c>
      <c r="J70" s="700" t="n">
        <f aca="false">SUM(J67:J69)</f>
        <v>553.64</v>
      </c>
      <c r="K70" s="700" t="n">
        <f aca="false">SUM(K67:K69)</f>
        <v>0</v>
      </c>
      <c r="L70" s="701" t="n">
        <f aca="false">SUM(L67:L69)</f>
        <v>0</v>
      </c>
    </row>
    <row r="71" customFormat="false" ht="27" hidden="false" customHeight="true" outlineLevel="0" collapsed="false">
      <c r="A71" s="702" t="n">
        <v>5</v>
      </c>
      <c r="B71" s="703" t="s">
        <v>434</v>
      </c>
      <c r="C71" s="703"/>
      <c r="D71" s="703"/>
      <c r="E71" s="703"/>
      <c r="F71" s="704" t="s">
        <v>427</v>
      </c>
      <c r="G71" s="705" t="s">
        <v>263</v>
      </c>
      <c r="H71" s="705"/>
      <c r="I71" s="705"/>
      <c r="J71" s="705"/>
      <c r="K71" s="705"/>
      <c r="L71" s="705"/>
    </row>
    <row r="72" customFormat="false" ht="25.5" hidden="false" customHeight="true" outlineLevel="0" collapsed="false">
      <c r="A72" s="683" t="s">
        <v>310</v>
      </c>
      <c r="B72" s="686" t="s">
        <v>435</v>
      </c>
      <c r="C72" s="686"/>
      <c r="D72" s="686"/>
      <c r="E72" s="686"/>
      <c r="F72" s="706" t="n">
        <f aca="false">E41</f>
        <v>0.03</v>
      </c>
      <c r="G72" s="707" t="n">
        <f aca="false">ROUND(($F$72*G85),2)</f>
        <v>171.07</v>
      </c>
      <c r="H72" s="707" t="n">
        <f aca="false">ROUND(($F$72*H85),2)</f>
        <v>0</v>
      </c>
      <c r="I72" s="707" t="n">
        <f aca="false">ROUND(($F$72*I85),2)</f>
        <v>0</v>
      </c>
      <c r="J72" s="707" t="n">
        <f aca="false">ROUND(($F$72*J85),2)</f>
        <v>166.77</v>
      </c>
      <c r="K72" s="707" t="n">
        <f aca="false">ROUND(($F$72*K85),2)</f>
        <v>0</v>
      </c>
      <c r="L72" s="708" t="n">
        <f aca="false">ROUND(($F$72*L85),2)</f>
        <v>0</v>
      </c>
    </row>
    <row r="73" customFormat="false" ht="18" hidden="false" customHeight="true" outlineLevel="0" collapsed="false">
      <c r="A73" s="683" t="s">
        <v>299</v>
      </c>
      <c r="B73" s="709" t="s">
        <v>108</v>
      </c>
      <c r="C73" s="709"/>
      <c r="D73" s="709"/>
      <c r="E73" s="709"/>
      <c r="F73" s="706" t="n">
        <f aca="false">E43</f>
        <v>0.0679</v>
      </c>
      <c r="G73" s="707" t="n">
        <f aca="false">ROUND($F$73*(G72+G85),2)</f>
        <v>398.8</v>
      </c>
      <c r="H73" s="707" t="n">
        <f aca="false">ROUND($F$73*(H72+H85),2)</f>
        <v>0</v>
      </c>
      <c r="I73" s="707" t="n">
        <f aca="false">ROUND($F$73*(I72+I85),2)</f>
        <v>0</v>
      </c>
      <c r="J73" s="707" t="n">
        <f aca="false">ROUND($F$73*(J72+J85),2)</f>
        <v>388.79</v>
      </c>
      <c r="K73" s="707" t="n">
        <f aca="false">ROUND($F$73*(K72+K85),2)</f>
        <v>0</v>
      </c>
      <c r="L73" s="708" t="n">
        <f aca="false">ROUND($F$73*(L72+L85),2)</f>
        <v>0</v>
      </c>
    </row>
    <row r="74" customFormat="false" ht="18" hidden="false" customHeight="true" outlineLevel="0" collapsed="false">
      <c r="A74" s="710" t="s">
        <v>324</v>
      </c>
      <c r="B74" s="711" t="s">
        <v>436</v>
      </c>
      <c r="C74" s="711"/>
      <c r="D74" s="711"/>
      <c r="E74" s="711"/>
      <c r="F74" s="712" t="n">
        <f aca="false">SUM(F75:F78)</f>
        <v>0.1425</v>
      </c>
      <c r="G74" s="713" t="n">
        <f aca="false">ROUND((((G85+G72+G73)/(1-$F$74))-(G85+G72+G73)),2)</f>
        <v>1042.31</v>
      </c>
      <c r="H74" s="713" t="n">
        <f aca="false">ROUND((((H85+H72+H73)/(1-$F$74))-(H85+H72+H73)),2)</f>
        <v>0</v>
      </c>
      <c r="I74" s="713" t="n">
        <f aca="false">ROUND((((I85+I72+I73)/(1-$F$74))-(I85+I72+I73)),2)</f>
        <v>0</v>
      </c>
      <c r="J74" s="713" t="n">
        <f aca="false">ROUND((((J85+J72+J73)/(1-$F$74))-(J85+J72+J73)),2)</f>
        <v>1016.14</v>
      </c>
      <c r="K74" s="713" t="n">
        <f aca="false">ROUND((((K85+K72+K73)/(1-$F$74))-(K85+K72+K73)),2)</f>
        <v>0</v>
      </c>
      <c r="L74" s="714" t="n">
        <f aca="false">ROUND((((L85+L72+L73)/(1-$F$74))-(L85+L72+L73)),2)</f>
        <v>0</v>
      </c>
    </row>
    <row r="75" customFormat="false" ht="18" hidden="false" customHeight="true" outlineLevel="0" collapsed="false">
      <c r="A75" s="715" t="s">
        <v>437</v>
      </c>
      <c r="B75" s="709" t="s">
        <v>438</v>
      </c>
      <c r="C75" s="709"/>
      <c r="D75" s="709"/>
      <c r="E75" s="709"/>
      <c r="F75" s="706" t="n">
        <f aca="false">E48+E49</f>
        <v>0.0925</v>
      </c>
      <c r="G75" s="707" t="n">
        <f aca="false">ROUND(G87*$F$75,2)</f>
        <v>676.59</v>
      </c>
      <c r="H75" s="707" t="n">
        <f aca="false">ROUND(H87*$F$75,2)</f>
        <v>0</v>
      </c>
      <c r="I75" s="707" t="n">
        <f aca="false">ROUND(I87*$F$75,2)</f>
        <v>0</v>
      </c>
      <c r="J75" s="707" t="n">
        <f aca="false">ROUND(J87*$F$75,2)</f>
        <v>659.6</v>
      </c>
      <c r="K75" s="707" t="n">
        <f aca="false">ROUND(K87*$F$75,2)</f>
        <v>0</v>
      </c>
      <c r="L75" s="708" t="n">
        <f aca="false">ROUND(L87*$F$75,2)</f>
        <v>0</v>
      </c>
    </row>
    <row r="76" customFormat="false" ht="18" hidden="false" customHeight="true" outlineLevel="0" collapsed="false">
      <c r="A76" s="683" t="s">
        <v>439</v>
      </c>
      <c r="B76" s="716" t="s">
        <v>440</v>
      </c>
      <c r="C76" s="716"/>
      <c r="D76" s="716"/>
      <c r="E76" s="716"/>
      <c r="F76" s="717" t="n">
        <v>0</v>
      </c>
      <c r="G76" s="707" t="n">
        <f aca="false">ROUND(G87*$F$76,2)</f>
        <v>0</v>
      </c>
      <c r="H76" s="707" t="n">
        <f aca="false">ROUND(H87*$F$76,2)</f>
        <v>0</v>
      </c>
      <c r="I76" s="707" t="n">
        <f aca="false">ROUND(I87*$F$76,2)</f>
        <v>0</v>
      </c>
      <c r="J76" s="707" t="n">
        <f aca="false">ROUND(J87*$F$76,2)</f>
        <v>0</v>
      </c>
      <c r="K76" s="707" t="n">
        <f aca="false">ROUND(K87*$F$76,2)</f>
        <v>0</v>
      </c>
      <c r="L76" s="708" t="n">
        <f aca="false">ROUND(L87*$F$76,2)</f>
        <v>0</v>
      </c>
    </row>
    <row r="77" customFormat="false" ht="18" hidden="false" customHeight="true" outlineLevel="0" collapsed="false">
      <c r="A77" s="683" t="s">
        <v>441</v>
      </c>
      <c r="B77" s="709" t="s">
        <v>442</v>
      </c>
      <c r="C77" s="709"/>
      <c r="D77" s="709"/>
      <c r="E77" s="709"/>
      <c r="F77" s="712" t="n">
        <f aca="false">E50</f>
        <v>0.05</v>
      </c>
      <c r="G77" s="707" t="n">
        <f aca="false">ROUND(G87*$F$77,2)</f>
        <v>365.72</v>
      </c>
      <c r="H77" s="707" t="n">
        <f aca="false">ROUND(H87*$F$77,2)</f>
        <v>0</v>
      </c>
      <c r="I77" s="707" t="n">
        <f aca="false">ROUND(I87*$F$77,2)</f>
        <v>0</v>
      </c>
      <c r="J77" s="707" t="n">
        <f aca="false">ROUND(J87*$F$77,2)</f>
        <v>356.54</v>
      </c>
      <c r="K77" s="707" t="n">
        <f aca="false">ROUND(K87*$F$77,2)</f>
        <v>0</v>
      </c>
      <c r="L77" s="708" t="n">
        <f aca="false">ROUND(L87*$F$77,2)</f>
        <v>0</v>
      </c>
    </row>
    <row r="78" customFormat="false" ht="18" hidden="false" customHeight="true" outlineLevel="0" collapsed="false">
      <c r="A78" s="683" t="s">
        <v>443</v>
      </c>
      <c r="B78" s="716" t="s">
        <v>444</v>
      </c>
      <c r="C78" s="716"/>
      <c r="D78" s="716"/>
      <c r="E78" s="716"/>
      <c r="F78" s="717" t="n">
        <v>0</v>
      </c>
      <c r="G78" s="707" t="n">
        <f aca="false">ROUND(G87*$F$78,2)</f>
        <v>0</v>
      </c>
      <c r="H78" s="707" t="n">
        <f aca="false">ROUND(H87*$F$78,2)</f>
        <v>0</v>
      </c>
      <c r="I78" s="707" t="n">
        <f aca="false">ROUND(I87*$F$78,2)</f>
        <v>0</v>
      </c>
      <c r="J78" s="707" t="n">
        <f aca="false">ROUND(J87*$F$78,2)</f>
        <v>0</v>
      </c>
      <c r="K78" s="707" t="n">
        <f aca="false">ROUND(K87*$F$78,2)</f>
        <v>0</v>
      </c>
      <c r="L78" s="708" t="n">
        <f aca="false">ROUND(L87*$F$78,2)</f>
        <v>0</v>
      </c>
    </row>
    <row r="79" customFormat="false" ht="18" hidden="false" customHeight="true" outlineLevel="0" collapsed="false">
      <c r="A79" s="720" t="s">
        <v>445</v>
      </c>
      <c r="B79" s="721"/>
      <c r="C79" s="721"/>
      <c r="D79" s="721"/>
      <c r="E79" s="721"/>
      <c r="F79" s="722"/>
      <c r="G79" s="723" t="n">
        <f aca="false">ROUND(SUM(G72:G74),2)</f>
        <v>1612.18</v>
      </c>
      <c r="H79" s="723" t="n">
        <f aca="false">ROUND(SUM(H72:H74),2)</f>
        <v>0</v>
      </c>
      <c r="I79" s="723" t="n">
        <f aca="false">ROUND(SUM(I72:I74),2)</f>
        <v>0</v>
      </c>
      <c r="J79" s="723" t="n">
        <f aca="false">ROUND(SUM(J72:J74),2)</f>
        <v>1571.7</v>
      </c>
      <c r="K79" s="723" t="n">
        <f aca="false">ROUND(SUM(K72:K74),2)</f>
        <v>0</v>
      </c>
      <c r="L79" s="724" t="n">
        <f aca="false">ROUND(SUM(L72:L74),2)</f>
        <v>0</v>
      </c>
    </row>
    <row r="80" customFormat="false" ht="18" hidden="false" customHeight="true" outlineLevel="0" collapsed="false">
      <c r="A80" s="725" t="s">
        <v>446</v>
      </c>
      <c r="B80" s="725"/>
      <c r="C80" s="725"/>
      <c r="D80" s="725"/>
      <c r="E80" s="725"/>
      <c r="F80" s="725"/>
      <c r="G80" s="725"/>
      <c r="H80" s="725"/>
      <c r="I80" s="725"/>
      <c r="J80" s="725"/>
      <c r="K80" s="725"/>
      <c r="L80" s="725"/>
    </row>
    <row r="81" customFormat="false" ht="18" hidden="false" customHeight="true" outlineLevel="0" collapsed="false">
      <c r="A81" s="726" t="s">
        <v>447</v>
      </c>
      <c r="B81" s="726"/>
      <c r="C81" s="726"/>
      <c r="D81" s="726"/>
      <c r="E81" s="726"/>
      <c r="F81" s="726"/>
      <c r="G81" s="726"/>
      <c r="H81" s="726"/>
      <c r="I81" s="726"/>
      <c r="J81" s="726"/>
      <c r="K81" s="726"/>
      <c r="L81" s="726"/>
    </row>
    <row r="82" customFormat="false" ht="18" hidden="false" customHeight="true" outlineLevel="0" collapsed="false">
      <c r="A82" s="727" t="s">
        <v>448</v>
      </c>
      <c r="B82" s="727"/>
      <c r="C82" s="727"/>
      <c r="D82" s="727"/>
      <c r="E82" s="727"/>
      <c r="F82" s="727"/>
      <c r="G82" s="728" t="s">
        <v>263</v>
      </c>
      <c r="H82" s="728"/>
      <c r="I82" s="728"/>
      <c r="J82" s="728"/>
      <c r="K82" s="728"/>
      <c r="L82" s="728"/>
    </row>
    <row r="83" customFormat="false" ht="18" hidden="false" customHeight="true" outlineLevel="0" collapsed="false">
      <c r="A83" s="683" t="s">
        <v>310</v>
      </c>
      <c r="B83" s="698" t="s">
        <v>449</v>
      </c>
      <c r="C83" s="698"/>
      <c r="D83" s="698"/>
      <c r="E83" s="698"/>
      <c r="F83" s="698"/>
      <c r="G83" s="729" t="n">
        <f aca="false">G65</f>
        <v>5005.44</v>
      </c>
      <c r="H83" s="729" t="n">
        <f aca="false">H65</f>
        <v>0</v>
      </c>
      <c r="I83" s="729" t="n">
        <f aca="false">I65</f>
        <v>0</v>
      </c>
      <c r="J83" s="729" t="n">
        <f aca="false">J65</f>
        <v>5005.44</v>
      </c>
      <c r="K83" s="729" t="n">
        <f aca="false">K65</f>
        <v>0</v>
      </c>
      <c r="L83" s="730" t="n">
        <f aca="false">L65</f>
        <v>0</v>
      </c>
    </row>
    <row r="84" customFormat="false" ht="18" hidden="false" customHeight="true" outlineLevel="0" collapsed="false">
      <c r="A84" s="683" t="s">
        <v>299</v>
      </c>
      <c r="B84" s="698" t="s">
        <v>431</v>
      </c>
      <c r="C84" s="698"/>
      <c r="D84" s="698"/>
      <c r="E84" s="698"/>
      <c r="F84" s="698"/>
      <c r="G84" s="729" t="n">
        <f aca="false">G70</f>
        <v>696.83</v>
      </c>
      <c r="H84" s="729" t="n">
        <f aca="false">H70</f>
        <v>0</v>
      </c>
      <c r="I84" s="729" t="n">
        <f aca="false">I70</f>
        <v>0</v>
      </c>
      <c r="J84" s="729" t="n">
        <f aca="false">J70</f>
        <v>553.64</v>
      </c>
      <c r="K84" s="729" t="n">
        <f aca="false">K70</f>
        <v>0</v>
      </c>
      <c r="L84" s="730" t="n">
        <f aca="false">L70</f>
        <v>0</v>
      </c>
    </row>
    <row r="85" customFormat="false" ht="18" hidden="false" customHeight="true" outlineLevel="0" collapsed="false">
      <c r="A85" s="731" t="s">
        <v>450</v>
      </c>
      <c r="B85" s="731"/>
      <c r="C85" s="731"/>
      <c r="D85" s="731"/>
      <c r="E85" s="731"/>
      <c r="F85" s="731"/>
      <c r="G85" s="732" t="n">
        <f aca="false">SUM(G83:G84)</f>
        <v>5702.27</v>
      </c>
      <c r="H85" s="732" t="n">
        <f aca="false">SUM(H83:H84)</f>
        <v>0</v>
      </c>
      <c r="I85" s="732" t="n">
        <f aca="false">SUM(I83:I84)</f>
        <v>0</v>
      </c>
      <c r="J85" s="732" t="n">
        <f aca="false">SUM(J83:J84)</f>
        <v>5559.08</v>
      </c>
      <c r="K85" s="732" t="n">
        <f aca="false">SUM(K83:K84)</f>
        <v>0</v>
      </c>
      <c r="L85" s="733" t="n">
        <f aca="false">SUM(L83:L84)</f>
        <v>0</v>
      </c>
    </row>
    <row r="86" customFormat="false" ht="18" hidden="false" customHeight="true" outlineLevel="0" collapsed="false">
      <c r="A86" s="734" t="s">
        <v>313</v>
      </c>
      <c r="B86" s="735" t="s">
        <v>451</v>
      </c>
      <c r="C86" s="735"/>
      <c r="D86" s="735"/>
      <c r="E86" s="735"/>
      <c r="F86" s="735"/>
      <c r="G86" s="736" t="n">
        <f aca="false">G79</f>
        <v>1612.18</v>
      </c>
      <c r="H86" s="736" t="n">
        <f aca="false">H79</f>
        <v>0</v>
      </c>
      <c r="I86" s="736" t="n">
        <f aca="false">I79</f>
        <v>0</v>
      </c>
      <c r="J86" s="736" t="n">
        <f aca="false">J79</f>
        <v>1571.7</v>
      </c>
      <c r="K86" s="736" t="n">
        <f aca="false">K79</f>
        <v>0</v>
      </c>
      <c r="L86" s="737" t="n">
        <f aca="false">L79</f>
        <v>0</v>
      </c>
    </row>
    <row r="87" customFormat="false" ht="43.5" hidden="false" customHeight="true" outlineLevel="0" collapsed="false">
      <c r="A87" s="738" t="s">
        <v>452</v>
      </c>
      <c r="B87" s="738"/>
      <c r="C87" s="738"/>
      <c r="D87" s="738"/>
      <c r="E87" s="738"/>
      <c r="F87" s="738"/>
      <c r="G87" s="739" t="n">
        <f aca="false">SUM(G85:G86)</f>
        <v>7314.45</v>
      </c>
      <c r="H87" s="739" t="n">
        <f aca="false">SUM(H85:H86)</f>
        <v>0</v>
      </c>
      <c r="I87" s="739" t="n">
        <f aca="false">SUM(I85:I86)</f>
        <v>0</v>
      </c>
      <c r="J87" s="739" t="n">
        <f aca="false">SUM(J85:J86)</f>
        <v>7130.78</v>
      </c>
      <c r="K87" s="739" t="n">
        <f aca="false">SUM(K85:K86)</f>
        <v>0</v>
      </c>
      <c r="L87" s="740" t="n">
        <f aca="false">SUM(L85:L86)</f>
        <v>0</v>
      </c>
    </row>
  </sheetData>
  <sheetProtection sheet="true" password="d3be" objects="true" scenarios="true"/>
  <mergeCells count="97">
    <mergeCell ref="A3:L3"/>
    <mergeCell ref="A4:L4"/>
    <mergeCell ref="A5:L5"/>
    <mergeCell ref="A6:F6"/>
    <mergeCell ref="G6:L6"/>
    <mergeCell ref="A7:H7"/>
    <mergeCell ref="I7:L7"/>
    <mergeCell ref="A8:L8"/>
    <mergeCell ref="A9:A10"/>
    <mergeCell ref="B9:B10"/>
    <mergeCell ref="C9:D10"/>
    <mergeCell ref="E9:E10"/>
    <mergeCell ref="F9:F10"/>
    <mergeCell ref="G9:L9"/>
    <mergeCell ref="A11:L11"/>
    <mergeCell ref="A12:A22"/>
    <mergeCell ref="B12:B22"/>
    <mergeCell ref="C12:D12"/>
    <mergeCell ref="C13:E13"/>
    <mergeCell ref="C14:F14"/>
    <mergeCell ref="C15:E15"/>
    <mergeCell ref="C16:D16"/>
    <mergeCell ref="C17:D17"/>
    <mergeCell ref="C19:E19"/>
    <mergeCell ref="C20:F20"/>
    <mergeCell ref="C21:E21"/>
    <mergeCell ref="A23:F23"/>
    <mergeCell ref="A24:L24"/>
    <mergeCell ref="A25:B25"/>
    <mergeCell ref="C25:D25"/>
    <mergeCell ref="F25:L25"/>
    <mergeCell ref="A26:C26"/>
    <mergeCell ref="A27:C27"/>
    <mergeCell ref="A28:C28"/>
    <mergeCell ref="A29:C29"/>
    <mergeCell ref="A30:C30"/>
    <mergeCell ref="A31:C31"/>
    <mergeCell ref="A32:B32"/>
    <mergeCell ref="A33:B33"/>
    <mergeCell ref="A34:D34"/>
    <mergeCell ref="A35:D35"/>
    <mergeCell ref="A36:D36"/>
    <mergeCell ref="A37:F37"/>
    <mergeCell ref="A38:F38"/>
    <mergeCell ref="A39:L39"/>
    <mergeCell ref="A40:D40"/>
    <mergeCell ref="E40:F40"/>
    <mergeCell ref="G40:L40"/>
    <mergeCell ref="A42:D42"/>
    <mergeCell ref="A43:D43"/>
    <mergeCell ref="A44:D44"/>
    <mergeCell ref="A45:F45"/>
    <mergeCell ref="A46:L46"/>
    <mergeCell ref="A47:D47"/>
    <mergeCell ref="E47:F47"/>
    <mergeCell ref="G47:L47"/>
    <mergeCell ref="A48:D48"/>
    <mergeCell ref="A49:D49"/>
    <mergeCell ref="A50:D50"/>
    <mergeCell ref="A51:D51"/>
    <mergeCell ref="A52:F52"/>
    <mergeCell ref="A53:F53"/>
    <mergeCell ref="A54:F54"/>
    <mergeCell ref="A56:L56"/>
    <mergeCell ref="A57:L57"/>
    <mergeCell ref="A59:F59"/>
    <mergeCell ref="B60:E60"/>
    <mergeCell ref="G60:L60"/>
    <mergeCell ref="B61:F61"/>
    <mergeCell ref="B62:E62"/>
    <mergeCell ref="B63:E63"/>
    <mergeCell ref="A64:E64"/>
    <mergeCell ref="A65:F65"/>
    <mergeCell ref="B66:F66"/>
    <mergeCell ref="G66:L66"/>
    <mergeCell ref="B67:F67"/>
    <mergeCell ref="B68:F68"/>
    <mergeCell ref="B69:F69"/>
    <mergeCell ref="A70:F70"/>
    <mergeCell ref="B71:E71"/>
    <mergeCell ref="G71:L71"/>
    <mergeCell ref="B72:E72"/>
    <mergeCell ref="B73:E73"/>
    <mergeCell ref="B74:E74"/>
    <mergeCell ref="B75:E75"/>
    <mergeCell ref="B76:E76"/>
    <mergeCell ref="B77:E77"/>
    <mergeCell ref="B78:E78"/>
    <mergeCell ref="A80:L80"/>
    <mergeCell ref="A81:L81"/>
    <mergeCell ref="A82:F82"/>
    <mergeCell ref="G82:L82"/>
    <mergeCell ref="B83:F83"/>
    <mergeCell ref="B84:F84"/>
    <mergeCell ref="A85:F85"/>
    <mergeCell ref="B86:F86"/>
    <mergeCell ref="A87:F87"/>
  </mergeCells>
  <printOptions headings="false" gridLines="false" gridLinesSet="true" horizontalCentered="true" verticalCentered="false"/>
  <pageMargins left="0.39375" right="0" top="0.7875" bottom="0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5" man="true" max="16383" min="0"/>
  </rowBreaks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87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G6" activeCellId="0" sqref="G6"/>
    </sheetView>
  </sheetViews>
  <sheetFormatPr defaultColWidth="8.83203125" defaultRowHeight="12.75" zeroHeight="false" outlineLevelRow="0" outlineLevelCol="0"/>
  <cols>
    <col collapsed="false" customWidth="true" hidden="false" outlineLevel="0" max="1" min="1" style="281" width="10.16"/>
    <col collapsed="false" customWidth="true" hidden="false" outlineLevel="0" max="2" min="2" style="281" width="7.33"/>
    <col collapsed="false" customWidth="true" hidden="false" outlineLevel="0" max="3" min="3" style="281" width="14.66"/>
    <col collapsed="false" customWidth="true" hidden="false" outlineLevel="0" max="4" min="4" style="281" width="10.33"/>
    <col collapsed="false" customWidth="true" hidden="false" outlineLevel="0" max="5" min="5" style="281" width="10.16"/>
    <col collapsed="false" customWidth="true" hidden="false" outlineLevel="0" max="6" min="6" style="281" width="11.16"/>
    <col collapsed="false" customWidth="true" hidden="false" outlineLevel="0" max="7" min="7" style="547" width="13.66"/>
    <col collapsed="false" customWidth="true" hidden="false" outlineLevel="0" max="10" min="8" style="281" width="13.66"/>
    <col collapsed="false" customWidth="true" hidden="false" outlineLevel="0" max="12" min="11" style="281" width="14.83"/>
    <col collapsed="false" customWidth="true" hidden="false" outlineLevel="0" max="1025" min="13" style="281" width="9.16"/>
  </cols>
  <sheetData>
    <row r="1" customFormat="false" ht="12.75" hidden="false" customHeight="false" outlineLevel="0" collapsed="false">
      <c r="A1" s="548"/>
      <c r="B1" s="221" t="s">
        <v>0</v>
      </c>
      <c r="C1" s="221"/>
      <c r="D1" s="221"/>
      <c r="E1" s="221"/>
      <c r="F1" s="549"/>
      <c r="G1" s="550"/>
      <c r="H1" s="551"/>
      <c r="I1" s="551"/>
      <c r="J1" s="551"/>
      <c r="K1" s="551"/>
      <c r="L1" s="552"/>
    </row>
    <row r="2" customFormat="false" ht="12.75" hidden="false" customHeight="true" outlineLevel="0" collapsed="false">
      <c r="A2" s="262"/>
      <c r="B2" s="93" t="s">
        <v>42</v>
      </c>
      <c r="C2" s="93"/>
      <c r="D2" s="93"/>
      <c r="E2" s="93"/>
      <c r="F2" s="553"/>
      <c r="G2" s="554"/>
      <c r="L2" s="555"/>
    </row>
    <row r="3" customFormat="false" ht="48.75" hidden="false" customHeight="true" outlineLevel="0" collapsed="false">
      <c r="A3" s="556" t="s">
        <v>453</v>
      </c>
      <c r="B3" s="556"/>
      <c r="C3" s="556"/>
      <c r="D3" s="556"/>
      <c r="E3" s="556"/>
      <c r="F3" s="556"/>
      <c r="G3" s="556"/>
      <c r="H3" s="556"/>
      <c r="I3" s="556"/>
      <c r="J3" s="556"/>
      <c r="K3" s="556"/>
      <c r="L3" s="556"/>
    </row>
    <row r="4" customFormat="false" ht="20.25" hidden="false" customHeight="true" outlineLevel="0" collapsed="false">
      <c r="A4" s="557" t="str">
        <f aca="false">BH!$A$4</f>
        <v>ANEXO X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</row>
    <row r="5" customFormat="false" ht="18.75" hidden="false" customHeight="true" outlineLevel="0" collapsed="false">
      <c r="A5" s="558" t="s">
        <v>389</v>
      </c>
      <c r="B5" s="558"/>
      <c r="C5" s="558"/>
      <c r="D5" s="558"/>
      <c r="E5" s="558"/>
      <c r="F5" s="558"/>
      <c r="G5" s="558"/>
      <c r="H5" s="558"/>
      <c r="I5" s="558"/>
      <c r="J5" s="558"/>
      <c r="K5" s="558"/>
      <c r="L5" s="558"/>
    </row>
    <row r="6" customFormat="false" ht="12.75" hidden="false" customHeight="false" outlineLevel="0" collapsed="false">
      <c r="A6" s="559" t="s">
        <v>390</v>
      </c>
      <c r="B6" s="559"/>
      <c r="C6" s="559"/>
      <c r="D6" s="559"/>
      <c r="E6" s="559"/>
      <c r="F6" s="559"/>
      <c r="G6" s="560" t="str">
        <f aca="false">Dados!A7</f>
        <v>CCT 2026 – MG000731/2026 (BH e outras) e MG000730/2026 (Juiz de Fora) – Data base da categoria 01 de janeiro</v>
      </c>
      <c r="H6" s="560"/>
      <c r="I6" s="560"/>
      <c r="J6" s="560"/>
      <c r="K6" s="560"/>
      <c r="L6" s="560"/>
    </row>
    <row r="7" customFormat="false" ht="23.25" hidden="false" customHeight="true" outlineLevel="0" collapsed="false">
      <c r="A7" s="268" t="s">
        <v>475</v>
      </c>
      <c r="B7" s="268"/>
      <c r="C7" s="268"/>
      <c r="D7" s="268"/>
      <c r="E7" s="268"/>
      <c r="F7" s="268"/>
      <c r="G7" s="268"/>
      <c r="H7" s="268"/>
      <c r="I7" s="561" t="s">
        <v>102</v>
      </c>
      <c r="J7" s="561"/>
      <c r="K7" s="561"/>
      <c r="L7" s="561"/>
    </row>
    <row r="8" customFormat="false" ht="16.5" hidden="false" customHeight="true" outlineLevel="0" collapsed="false">
      <c r="A8" s="562" t="s">
        <v>392</v>
      </c>
      <c r="B8" s="562"/>
      <c r="C8" s="562"/>
      <c r="D8" s="562"/>
      <c r="E8" s="562"/>
      <c r="F8" s="562"/>
      <c r="G8" s="562"/>
      <c r="H8" s="562"/>
      <c r="I8" s="562"/>
      <c r="J8" s="562"/>
      <c r="K8" s="562"/>
      <c r="L8" s="562"/>
    </row>
    <row r="9" customFormat="false" ht="12.75" hidden="false" customHeight="true" outlineLevel="0" collapsed="false">
      <c r="A9" s="563" t="s">
        <v>205</v>
      </c>
      <c r="B9" s="564" t="s">
        <v>393</v>
      </c>
      <c r="C9" s="565" t="s">
        <v>394</v>
      </c>
      <c r="D9" s="565"/>
      <c r="E9" s="566" t="s">
        <v>395</v>
      </c>
      <c r="F9" s="567" t="s">
        <v>396</v>
      </c>
      <c r="G9" s="568"/>
      <c r="H9" s="568"/>
      <c r="I9" s="568"/>
      <c r="J9" s="568"/>
      <c r="K9" s="568"/>
      <c r="L9" s="568"/>
    </row>
    <row r="10" customFormat="false" ht="68.25" hidden="false" customHeight="true" outlineLevel="0" collapsed="false">
      <c r="A10" s="563"/>
      <c r="B10" s="564"/>
      <c r="C10" s="565"/>
      <c r="D10" s="565"/>
      <c r="E10" s="566"/>
      <c r="F10" s="566"/>
      <c r="G10" s="569" t="s">
        <v>137</v>
      </c>
      <c r="H10" s="569" t="s">
        <v>138</v>
      </c>
      <c r="I10" s="569" t="s">
        <v>139</v>
      </c>
      <c r="J10" s="569" t="s">
        <v>455</v>
      </c>
      <c r="K10" s="569" t="s">
        <v>141</v>
      </c>
      <c r="L10" s="570" t="s">
        <v>142</v>
      </c>
    </row>
    <row r="11" customFormat="false" ht="18" hidden="false" customHeight="true" outlineLevel="0" collapsed="false">
      <c r="A11" s="741" t="s">
        <v>400</v>
      </c>
      <c r="B11" s="741"/>
      <c r="C11" s="741"/>
      <c r="D11" s="741"/>
      <c r="E11" s="741"/>
      <c r="F11" s="741"/>
      <c r="G11" s="741"/>
      <c r="H11" s="741"/>
      <c r="I11" s="741"/>
      <c r="J11" s="741"/>
      <c r="K11" s="741"/>
      <c r="L11" s="741"/>
    </row>
    <row r="12" customFormat="false" ht="18" hidden="false" customHeight="true" outlineLevel="0" collapsed="false">
      <c r="A12" s="574" t="n">
        <v>1</v>
      </c>
      <c r="B12" s="575" t="n">
        <v>1</v>
      </c>
      <c r="C12" s="576" t="s">
        <v>401</v>
      </c>
      <c r="D12" s="576"/>
      <c r="E12" s="577" t="n">
        <v>220</v>
      </c>
      <c r="F12" s="578" t="n">
        <f aca="false">Dados!F8</f>
        <v>2524.9</v>
      </c>
      <c r="G12" s="579" t="n">
        <f aca="false">F12</f>
        <v>2524.9</v>
      </c>
      <c r="H12" s="580" t="n">
        <v>0</v>
      </c>
      <c r="I12" s="580" t="n">
        <v>0</v>
      </c>
      <c r="J12" s="580" t="n">
        <v>0</v>
      </c>
      <c r="K12" s="580" t="n">
        <v>0</v>
      </c>
      <c r="L12" s="581" t="n">
        <v>0</v>
      </c>
    </row>
    <row r="13" customFormat="false" ht="18" hidden="false" customHeight="true" outlineLevel="0" collapsed="false">
      <c r="A13" s="574"/>
      <c r="B13" s="575"/>
      <c r="C13" s="582" t="s">
        <v>293</v>
      </c>
      <c r="D13" s="582"/>
      <c r="E13" s="582"/>
      <c r="F13" s="583" t="n">
        <v>0.3</v>
      </c>
      <c r="G13" s="584" t="n">
        <f aca="false">ROUND(($F$13*G12),2)</f>
        <v>757.47</v>
      </c>
      <c r="H13" s="584" t="n">
        <f aca="false">ROUND(($F$13*H12),2)</f>
        <v>0</v>
      </c>
      <c r="I13" s="584" t="n">
        <f aca="false">ROUND(($F$13*I12),2)</f>
        <v>0</v>
      </c>
      <c r="J13" s="584" t="n">
        <f aca="false">ROUND(($F$13*J12),2)</f>
        <v>0</v>
      </c>
      <c r="K13" s="584" t="n">
        <f aca="false">ROUND(($F$13*K12),2)</f>
        <v>0</v>
      </c>
      <c r="L13" s="585" t="n">
        <f aca="false">ROUND(($F$13*L12),2)</f>
        <v>0</v>
      </c>
    </row>
    <row r="14" customFormat="false" ht="18" hidden="false" customHeight="true" outlineLevel="0" collapsed="false">
      <c r="A14" s="574"/>
      <c r="B14" s="575"/>
      <c r="C14" s="586" t="s">
        <v>402</v>
      </c>
      <c r="D14" s="586"/>
      <c r="E14" s="586"/>
      <c r="F14" s="586"/>
      <c r="G14" s="787" t="n">
        <f aca="false">SUM(G12:G13)</f>
        <v>3282.37</v>
      </c>
      <c r="H14" s="276" t="n">
        <f aca="false">SUM(H12:H13)</f>
        <v>0</v>
      </c>
      <c r="I14" s="276" t="n">
        <f aca="false">SUM(I12:I13)</f>
        <v>0</v>
      </c>
      <c r="J14" s="276" t="n">
        <f aca="false">SUM(J12:J13)</f>
        <v>0</v>
      </c>
      <c r="K14" s="276" t="n">
        <f aca="false">SUM(K12:K13)</f>
        <v>0</v>
      </c>
      <c r="L14" s="587" t="n">
        <f aca="false">SUM(L12:L13)</f>
        <v>0</v>
      </c>
    </row>
    <row r="15" customFormat="false" ht="18" hidden="false" customHeight="true" outlineLevel="0" collapsed="false">
      <c r="A15" s="574"/>
      <c r="B15" s="575"/>
      <c r="C15" s="588" t="s">
        <v>122</v>
      </c>
      <c r="D15" s="588"/>
      <c r="E15" s="588"/>
      <c r="F15" s="589" t="n">
        <v>0</v>
      </c>
      <c r="G15" s="462" t="n">
        <f aca="false">IF(Dados!$P$13="SIM",Dados!$Q$13,0)</f>
        <v>0</v>
      </c>
      <c r="H15" s="276" t="n">
        <v>0</v>
      </c>
      <c r="I15" s="276" t="n">
        <v>0</v>
      </c>
      <c r="J15" s="276" t="n">
        <v>0</v>
      </c>
      <c r="K15" s="276" t="n">
        <v>0</v>
      </c>
      <c r="L15" s="587" t="n">
        <v>0</v>
      </c>
    </row>
    <row r="16" customFormat="false" ht="27" hidden="false" customHeight="true" outlineLevel="0" collapsed="false">
      <c r="A16" s="574"/>
      <c r="B16" s="575"/>
      <c r="C16" s="588" t="s">
        <v>456</v>
      </c>
      <c r="D16" s="588"/>
      <c r="E16" s="590"/>
      <c r="F16" s="591" t="n">
        <v>0</v>
      </c>
      <c r="G16" s="276" t="n">
        <v>0</v>
      </c>
      <c r="H16" s="276" t="n">
        <v>0</v>
      </c>
      <c r="I16" s="578" t="n">
        <v>0</v>
      </c>
      <c r="J16" s="578" t="n">
        <v>0</v>
      </c>
      <c r="K16" s="578" t="n">
        <v>0</v>
      </c>
      <c r="L16" s="592" t="n">
        <v>0</v>
      </c>
    </row>
    <row r="17" customFormat="false" ht="27" hidden="false" customHeight="true" outlineLevel="0" collapsed="false">
      <c r="A17" s="574"/>
      <c r="B17" s="575"/>
      <c r="C17" s="588" t="s">
        <v>457</v>
      </c>
      <c r="D17" s="588"/>
      <c r="E17" s="590"/>
      <c r="F17" s="591" t="n">
        <v>0</v>
      </c>
      <c r="G17" s="593" t="n">
        <v>0</v>
      </c>
      <c r="H17" s="593" t="n">
        <f aca="false">ROUND((H12*F17),2)</f>
        <v>0</v>
      </c>
      <c r="I17" s="594" t="n">
        <v>0</v>
      </c>
      <c r="J17" s="594" t="n">
        <v>0</v>
      </c>
      <c r="K17" s="594" t="n">
        <v>0</v>
      </c>
      <c r="L17" s="595" t="n">
        <v>0</v>
      </c>
    </row>
    <row r="18" customFormat="false" ht="18" hidden="false" customHeight="true" outlineLevel="0" collapsed="false">
      <c r="A18" s="574"/>
      <c r="B18" s="575"/>
      <c r="C18" s="596" t="s">
        <v>117</v>
      </c>
      <c r="D18" s="597"/>
      <c r="E18" s="598" t="n">
        <f aca="false">Dados!O10</f>
        <v>15.21</v>
      </c>
      <c r="F18" s="599" t="n">
        <f aca="false">Dados!K12</f>
        <v>0.4</v>
      </c>
      <c r="G18" s="593" t="n">
        <v>0</v>
      </c>
      <c r="H18" s="593" t="n">
        <v>0</v>
      </c>
      <c r="I18" s="593" t="n">
        <v>0</v>
      </c>
      <c r="J18" s="593" t="n">
        <v>0</v>
      </c>
      <c r="K18" s="593" t="n">
        <v>0</v>
      </c>
      <c r="L18" s="595" t="n">
        <f aca="false">((($F$18*L14/220)*7)*$E$18)</f>
        <v>0</v>
      </c>
    </row>
    <row r="19" customFormat="false" ht="18" hidden="false" customHeight="true" outlineLevel="0" collapsed="false">
      <c r="A19" s="574"/>
      <c r="B19" s="575"/>
      <c r="C19" s="600" t="s">
        <v>336</v>
      </c>
      <c r="D19" s="600"/>
      <c r="E19" s="600"/>
      <c r="F19" s="601" t="n">
        <v>0.2</v>
      </c>
      <c r="G19" s="593" t="n">
        <f aca="false">G18*$F$19</f>
        <v>0</v>
      </c>
      <c r="H19" s="593" t="n">
        <f aca="false">H18*$F$19</f>
        <v>0</v>
      </c>
      <c r="I19" s="593" t="n">
        <f aca="false">I18*$F$19</f>
        <v>0</v>
      </c>
      <c r="J19" s="593" t="n">
        <v>0</v>
      </c>
      <c r="K19" s="593" t="n">
        <f aca="false">K18*$F$19</f>
        <v>0</v>
      </c>
      <c r="L19" s="595" t="n">
        <f aca="false">L18*$F$19</f>
        <v>0</v>
      </c>
    </row>
    <row r="20" customFormat="false" ht="18" hidden="false" customHeight="true" outlineLevel="0" collapsed="false">
      <c r="A20" s="574"/>
      <c r="B20" s="575"/>
      <c r="C20" s="602" t="s">
        <v>405</v>
      </c>
      <c r="D20" s="602"/>
      <c r="E20" s="602"/>
      <c r="F20" s="602"/>
      <c r="G20" s="603" t="n">
        <f aca="false">SUM(G14:G19)</f>
        <v>3282.37</v>
      </c>
      <c r="H20" s="603" t="n">
        <f aca="false">SUM(H14:H19)</f>
        <v>0</v>
      </c>
      <c r="I20" s="603" t="n">
        <f aca="false">SUM(I14:I19)</f>
        <v>0</v>
      </c>
      <c r="J20" s="603" t="n">
        <f aca="false">SUM(J14:J19)</f>
        <v>0</v>
      </c>
      <c r="K20" s="603" t="n">
        <f aca="false">SUM(K14:K19)</f>
        <v>0</v>
      </c>
      <c r="L20" s="604" t="n">
        <f aca="false">SUM(L14:L19)</f>
        <v>0</v>
      </c>
    </row>
    <row r="21" customFormat="false" ht="18" hidden="false" customHeight="true" outlineLevel="0" collapsed="false">
      <c r="A21" s="574"/>
      <c r="B21" s="575"/>
      <c r="C21" s="605" t="s">
        <v>406</v>
      </c>
      <c r="D21" s="605"/>
      <c r="E21" s="605"/>
      <c r="F21" s="606" t="n">
        <f aca="false">Encargos!C58</f>
        <v>0.764</v>
      </c>
      <c r="G21" s="579" t="n">
        <f aca="false">ROUND(($F$21*G20),2)</f>
        <v>2507.73</v>
      </c>
      <c r="H21" s="579" t="n">
        <f aca="false">ROUND(($F$21*H20),2)</f>
        <v>0</v>
      </c>
      <c r="I21" s="579" t="n">
        <f aca="false">ROUND(($F$21*I20),2)</f>
        <v>0</v>
      </c>
      <c r="J21" s="579" t="n">
        <f aca="false">ROUND(($F$21*J20),2)</f>
        <v>0</v>
      </c>
      <c r="K21" s="579" t="n">
        <f aca="false">ROUND(($F$21*K20),2)</f>
        <v>0</v>
      </c>
      <c r="L21" s="581" t="n">
        <f aca="false">ROUND(($F$21*L20),2)</f>
        <v>0</v>
      </c>
    </row>
    <row r="22" customFormat="false" ht="43.5" hidden="false" customHeight="true" outlineLevel="0" collapsed="false">
      <c r="A22" s="574"/>
      <c r="B22" s="575"/>
      <c r="C22" s="607" t="s">
        <v>341</v>
      </c>
      <c r="D22" s="607" t="n">
        <f aca="false">Dados!O11</f>
        <v>4.97</v>
      </c>
      <c r="E22" s="608" t="n">
        <f aca="false">Dados!E15</f>
        <v>22</v>
      </c>
      <c r="F22" s="593" t="n">
        <f aca="false">Dados!O10</f>
        <v>15.21</v>
      </c>
      <c r="G22" s="584" t="n">
        <v>0</v>
      </c>
      <c r="H22" s="584" t="n">
        <v>0</v>
      </c>
      <c r="I22" s="609" t="n">
        <v>0</v>
      </c>
      <c r="J22" s="584" t="n">
        <f aca="false">ROUND((((J14/220)+((J14/220)*0.6))*$D$22),2)</f>
        <v>0</v>
      </c>
      <c r="K22" s="584" t="n">
        <f aca="false">ROUND((((K14/220)+((K14/220)*0.6))*$F$22),2)</f>
        <v>0</v>
      </c>
      <c r="L22" s="585" t="n">
        <f aca="false">ROUND((((L14/220)+((L14/220)*0.6))*$F$22),2)</f>
        <v>0</v>
      </c>
    </row>
    <row r="23" customFormat="false" ht="18" hidden="false" customHeight="true" outlineLevel="0" collapsed="false">
      <c r="A23" s="610" t="s">
        <v>407</v>
      </c>
      <c r="B23" s="610"/>
      <c r="C23" s="610"/>
      <c r="D23" s="610"/>
      <c r="E23" s="610"/>
      <c r="F23" s="610"/>
      <c r="G23" s="611" t="n">
        <f aca="false">SUM(G20:G22)</f>
        <v>5790.1</v>
      </c>
      <c r="H23" s="611" t="n">
        <f aca="false">SUM(H20:H22)</f>
        <v>0</v>
      </c>
      <c r="I23" s="611" t="n">
        <f aca="false">SUM(I20:I22)</f>
        <v>0</v>
      </c>
      <c r="J23" s="611" t="n">
        <f aca="false">SUM(J20:J22)</f>
        <v>0</v>
      </c>
      <c r="K23" s="611" t="n">
        <f aca="false">SUM(K20:K22)</f>
        <v>0</v>
      </c>
      <c r="L23" s="612" t="n">
        <f aca="false">SUM(L20:L22)</f>
        <v>0</v>
      </c>
    </row>
    <row r="24" customFormat="false" ht="18" hidden="false" customHeight="true" outlineLevel="0" collapsed="false">
      <c r="A24" s="613" t="s">
        <v>408</v>
      </c>
      <c r="B24" s="613"/>
      <c r="C24" s="613"/>
      <c r="D24" s="613"/>
      <c r="E24" s="613"/>
      <c r="F24" s="613"/>
      <c r="G24" s="613"/>
      <c r="H24" s="613"/>
      <c r="I24" s="613"/>
      <c r="J24" s="613"/>
      <c r="K24" s="613"/>
      <c r="L24" s="613"/>
    </row>
    <row r="25" customFormat="false" ht="18" hidden="false" customHeight="true" outlineLevel="0" collapsed="false">
      <c r="A25" s="614" t="s">
        <v>205</v>
      </c>
      <c r="B25" s="614"/>
      <c r="C25" s="496" t="s">
        <v>409</v>
      </c>
      <c r="D25" s="496"/>
      <c r="E25" s="615" t="s">
        <v>206</v>
      </c>
      <c r="F25" s="616" t="s">
        <v>410</v>
      </c>
      <c r="G25" s="616"/>
      <c r="H25" s="616"/>
      <c r="I25" s="616"/>
      <c r="J25" s="616"/>
      <c r="K25" s="616"/>
      <c r="L25" s="616"/>
    </row>
    <row r="26" customFormat="false" ht="18" hidden="false" customHeight="true" outlineLevel="0" collapsed="false">
      <c r="A26" s="617" t="s">
        <v>107</v>
      </c>
      <c r="B26" s="617"/>
      <c r="C26" s="617"/>
      <c r="D26" s="577"/>
      <c r="E26" s="618"/>
      <c r="F26" s="619"/>
      <c r="G26" s="579" t="n">
        <f aca="false">Dados!$F$9</f>
        <v>82.45</v>
      </c>
      <c r="H26" s="579" t="n">
        <v>0</v>
      </c>
      <c r="I26" s="579" t="n">
        <v>0</v>
      </c>
      <c r="J26" s="579" t="n">
        <v>0</v>
      </c>
      <c r="K26" s="579" t="n">
        <v>0</v>
      </c>
      <c r="L26" s="579" t="n">
        <v>0</v>
      </c>
      <c r="M26" s="796"/>
    </row>
    <row r="27" customFormat="false" ht="18" hidden="false" customHeight="true" outlineLevel="0" collapsed="false">
      <c r="A27" s="274" t="s">
        <v>110</v>
      </c>
      <c r="B27" s="274"/>
      <c r="C27" s="274"/>
      <c r="D27" s="760"/>
      <c r="E27" s="761"/>
      <c r="F27" s="646"/>
      <c r="G27" s="593" t="n">
        <f aca="false">Dados!$F$10</f>
        <v>20.7</v>
      </c>
      <c r="H27" s="593" t="n">
        <v>0</v>
      </c>
      <c r="I27" s="593" t="n">
        <v>0</v>
      </c>
      <c r="J27" s="593" t="n">
        <v>0</v>
      </c>
      <c r="K27" s="593" t="n">
        <v>0</v>
      </c>
      <c r="L27" s="593" t="n">
        <v>0</v>
      </c>
      <c r="M27" s="796"/>
    </row>
    <row r="28" customFormat="false" ht="24.75" hidden="false" customHeight="true" outlineLevel="0" collapsed="false">
      <c r="A28" s="620" t="s">
        <v>411</v>
      </c>
      <c r="B28" s="620"/>
      <c r="C28" s="620"/>
      <c r="D28" s="607"/>
      <c r="E28" s="593"/>
      <c r="F28" s="623"/>
      <c r="G28" s="593" t="n">
        <f aca="false">Dados!$F$11</f>
        <v>4</v>
      </c>
      <c r="H28" s="593" t="n">
        <v>0</v>
      </c>
      <c r="I28" s="593" t="n">
        <v>0</v>
      </c>
      <c r="J28" s="593" t="n">
        <v>0</v>
      </c>
      <c r="K28" s="593" t="n">
        <v>0</v>
      </c>
      <c r="L28" s="593" t="n">
        <v>0</v>
      </c>
      <c r="M28" s="796"/>
    </row>
    <row r="29" customFormat="false" ht="18" hidden="false" customHeight="true" outlineLevel="0" collapsed="false">
      <c r="A29" s="620" t="s">
        <v>116</v>
      </c>
      <c r="B29" s="620"/>
      <c r="C29" s="620"/>
      <c r="D29" s="275"/>
      <c r="E29" s="532"/>
      <c r="F29" s="623"/>
      <c r="G29" s="593" t="n">
        <f aca="false">Dados!$F$12</f>
        <v>156.95</v>
      </c>
      <c r="H29" s="593" t="n">
        <v>0</v>
      </c>
      <c r="I29" s="593" t="n">
        <v>0</v>
      </c>
      <c r="J29" s="593" t="n">
        <v>0</v>
      </c>
      <c r="K29" s="593" t="n">
        <v>0</v>
      </c>
      <c r="L29" s="593" t="n">
        <v>0</v>
      </c>
      <c r="M29" s="796"/>
    </row>
    <row r="30" customFormat="false" ht="18" hidden="false" customHeight="true" outlineLevel="0" collapsed="false">
      <c r="A30" s="620" t="s">
        <v>412</v>
      </c>
      <c r="B30" s="620"/>
      <c r="C30" s="620"/>
      <c r="D30" s="275"/>
      <c r="E30" s="532"/>
      <c r="F30" s="623"/>
      <c r="G30" s="593" t="n">
        <f aca="false">Dados!$F$13</f>
        <v>21.17</v>
      </c>
      <c r="H30" s="593" t="n">
        <v>0</v>
      </c>
      <c r="I30" s="593" t="n">
        <v>0</v>
      </c>
      <c r="J30" s="593" t="n">
        <v>0</v>
      </c>
      <c r="K30" s="593" t="n">
        <v>0</v>
      </c>
      <c r="L30" s="593" t="n">
        <v>0</v>
      </c>
      <c r="M30" s="796"/>
    </row>
    <row r="31" customFormat="false" ht="18" hidden="false" customHeight="true" outlineLevel="0" collapsed="false">
      <c r="A31" s="274" t="s">
        <v>125</v>
      </c>
      <c r="B31" s="274"/>
      <c r="C31" s="274"/>
      <c r="D31" s="275"/>
      <c r="E31" s="593"/>
      <c r="F31" s="623"/>
      <c r="G31" s="593" t="n">
        <f aca="false">Dados!$F$14</f>
        <v>210.57</v>
      </c>
      <c r="H31" s="593" t="n">
        <v>0</v>
      </c>
      <c r="I31" s="593" t="n">
        <v>0</v>
      </c>
      <c r="J31" s="593" t="n">
        <v>0</v>
      </c>
      <c r="K31" s="593" t="n">
        <v>0</v>
      </c>
      <c r="L31" s="593" t="n">
        <v>0</v>
      </c>
      <c r="M31" s="796"/>
    </row>
    <row r="32" customFormat="false" ht="18" hidden="false" customHeight="true" outlineLevel="0" collapsed="false">
      <c r="A32" s="624" t="s">
        <v>126</v>
      </c>
      <c r="B32" s="624"/>
      <c r="C32" s="625" t="n">
        <f aca="false">Dados!E15</f>
        <v>22</v>
      </c>
      <c r="D32" s="626" t="n">
        <f aca="false">Dados!D15</f>
        <v>15.21</v>
      </c>
      <c r="E32" s="627" t="n">
        <f aca="false">Dados!F15</f>
        <v>0</v>
      </c>
      <c r="F32" s="623" t="n">
        <f aca="false">Dados!G15</f>
        <v>28.16</v>
      </c>
      <c r="G32" s="593" t="n">
        <f aca="false">ROUND((($F$32*$C$32)-(($F$32*$C$32)*$E$32)),2)</f>
        <v>619.52</v>
      </c>
      <c r="H32" s="593" t="n">
        <v>0</v>
      </c>
      <c r="I32" s="593" t="n">
        <v>0</v>
      </c>
      <c r="J32" s="593" t="n">
        <v>0</v>
      </c>
      <c r="K32" s="593" t="n">
        <v>0</v>
      </c>
      <c r="L32" s="593" t="n">
        <v>0</v>
      </c>
      <c r="M32" s="796"/>
    </row>
    <row r="33" customFormat="false" ht="18" hidden="false" customHeight="true" outlineLevel="0" collapsed="false">
      <c r="A33" s="629" t="s">
        <v>128</v>
      </c>
      <c r="B33" s="629"/>
      <c r="C33" s="630" t="n">
        <f aca="false">Dados!E16</f>
        <v>22</v>
      </c>
      <c r="D33" s="631" t="n">
        <f aca="false">Dados!D16</f>
        <v>15.21</v>
      </c>
      <c r="E33" s="632" t="n">
        <f aca="false">Dados!F16</f>
        <v>0.06</v>
      </c>
      <c r="F33" s="633" t="n">
        <f aca="false">Dados!E42</f>
        <v>3.45</v>
      </c>
      <c r="G33" s="593" t="n">
        <f aca="false">ROUND((IF(((($F$33*2)*$C$33)-($E$33*G12))&gt;0,((($F$33*2)*$C$33)-($E$33*G12)),0)),2)</f>
        <v>0.31</v>
      </c>
      <c r="H33" s="593" t="n">
        <v>0</v>
      </c>
      <c r="I33" s="593" t="n">
        <v>0</v>
      </c>
      <c r="J33" s="593" t="n">
        <v>0</v>
      </c>
      <c r="K33" s="593" t="n">
        <v>0</v>
      </c>
      <c r="L33" s="593" t="n">
        <v>0</v>
      </c>
      <c r="M33" s="796"/>
    </row>
    <row r="34" customFormat="false" ht="18" hidden="false" customHeight="true" outlineLevel="0" collapsed="false">
      <c r="A34" s="629" t="str">
        <f aca="false">Dados!H17</f>
        <v>Outros (inserir somente com a justificativa legal)</v>
      </c>
      <c r="B34" s="629"/>
      <c r="C34" s="629"/>
      <c r="D34" s="629"/>
      <c r="E34" s="764"/>
      <c r="F34" s="765"/>
      <c r="G34" s="634" t="n">
        <f aca="false">Dados!M17</f>
        <v>0</v>
      </c>
      <c r="H34" s="276" t="n">
        <f aca="false">Dados!M17</f>
        <v>0</v>
      </c>
      <c r="I34" s="276" t="n">
        <f aca="false">Dados!M17</f>
        <v>0</v>
      </c>
      <c r="J34" s="276" t="n">
        <f aca="false">Dados!M17</f>
        <v>0</v>
      </c>
      <c r="K34" s="276" t="n">
        <f aca="false">Dados!M17</f>
        <v>0</v>
      </c>
      <c r="L34" s="587" t="n">
        <f aca="false">Dados!M17</f>
        <v>0</v>
      </c>
    </row>
    <row r="35" customFormat="false" ht="18" hidden="false" customHeight="true" outlineLevel="0" collapsed="false">
      <c r="A35" s="629" t="str">
        <f aca="false">Dados!H18</f>
        <v>Outros (inserir somente com a justificativa legal)</v>
      </c>
      <c r="B35" s="629"/>
      <c r="C35" s="629"/>
      <c r="D35" s="629"/>
      <c r="E35" s="764"/>
      <c r="F35" s="765"/>
      <c r="G35" s="634" t="n">
        <f aca="false">Dados!M18</f>
        <v>0</v>
      </c>
      <c r="H35" s="276" t="n">
        <f aca="false">Dados!M18</f>
        <v>0</v>
      </c>
      <c r="I35" s="276" t="n">
        <f aca="false">Dados!M18</f>
        <v>0</v>
      </c>
      <c r="J35" s="276" t="n">
        <f aca="false">Dados!M18</f>
        <v>0</v>
      </c>
      <c r="K35" s="276" t="n">
        <f aca="false">Dados!M18</f>
        <v>0</v>
      </c>
      <c r="L35" s="587" t="n">
        <f aca="false">Dados!M18</f>
        <v>0</v>
      </c>
    </row>
    <row r="36" customFormat="false" ht="18" hidden="false" customHeight="true" outlineLevel="0" collapsed="false">
      <c r="A36" s="629" t="str">
        <f aca="false">Dados!H19</f>
        <v>Outros (inserir somente com a justificativa legal)</v>
      </c>
      <c r="B36" s="629"/>
      <c r="C36" s="629"/>
      <c r="D36" s="629"/>
      <c r="E36" s="764"/>
      <c r="F36" s="765"/>
      <c r="G36" s="634" t="n">
        <f aca="false">Dados!M19</f>
        <v>0</v>
      </c>
      <c r="H36" s="276" t="n">
        <f aca="false">Dados!M19</f>
        <v>0</v>
      </c>
      <c r="I36" s="276" t="n">
        <f aca="false">Dados!M19</f>
        <v>0</v>
      </c>
      <c r="J36" s="276" t="n">
        <f aca="false">Dados!M19</f>
        <v>0</v>
      </c>
      <c r="K36" s="276" t="n">
        <f aca="false">Dados!M19</f>
        <v>0</v>
      </c>
      <c r="L36" s="587" t="n">
        <f aca="false">Dados!M19</f>
        <v>0</v>
      </c>
    </row>
    <row r="37" customFormat="false" ht="18" hidden="false" customHeight="true" outlineLevel="0" collapsed="false">
      <c r="A37" s="635" t="s">
        <v>413</v>
      </c>
      <c r="B37" s="635"/>
      <c r="C37" s="635"/>
      <c r="D37" s="635"/>
      <c r="E37" s="635"/>
      <c r="F37" s="635"/>
      <c r="G37" s="603" t="n">
        <f aca="false">SUM(G26:G36)</f>
        <v>1115.67</v>
      </c>
      <c r="H37" s="603" t="n">
        <f aca="false">SUM(H26:H36)</f>
        <v>0</v>
      </c>
      <c r="I37" s="603" t="n">
        <f aca="false">SUM(I26:I36)</f>
        <v>0</v>
      </c>
      <c r="J37" s="603" t="n">
        <f aca="false">SUM(J26:J36)</f>
        <v>0</v>
      </c>
      <c r="K37" s="603" t="n">
        <f aca="false">SUM(K26:K36)</f>
        <v>0</v>
      </c>
      <c r="L37" s="604" t="n">
        <f aca="false">SUM(L26:L36)</f>
        <v>0</v>
      </c>
    </row>
    <row r="38" customFormat="false" ht="18" hidden="false" customHeight="true" outlineLevel="0" collapsed="false">
      <c r="A38" s="636" t="s">
        <v>414</v>
      </c>
      <c r="B38" s="636"/>
      <c r="C38" s="636"/>
      <c r="D38" s="636"/>
      <c r="E38" s="636"/>
      <c r="F38" s="636"/>
      <c r="G38" s="637" t="n">
        <f aca="false">G23+G37</f>
        <v>6905.77</v>
      </c>
      <c r="H38" s="611" t="n">
        <f aca="false">H23+H37</f>
        <v>0</v>
      </c>
      <c r="I38" s="611" t="n">
        <f aca="false">I23+I37</f>
        <v>0</v>
      </c>
      <c r="J38" s="611" t="n">
        <f aca="false">J23+J37</f>
        <v>0</v>
      </c>
      <c r="K38" s="611" t="n">
        <f aca="false">K23+K37</f>
        <v>0</v>
      </c>
      <c r="L38" s="612" t="n">
        <f aca="false">L23+L37</f>
        <v>0</v>
      </c>
    </row>
    <row r="39" customFormat="false" ht="18" hidden="false" customHeight="true" outlineLevel="0" collapsed="false">
      <c r="A39" s="613" t="s">
        <v>415</v>
      </c>
      <c r="B39" s="613"/>
      <c r="C39" s="613"/>
      <c r="D39" s="613"/>
      <c r="E39" s="613"/>
      <c r="F39" s="613"/>
      <c r="G39" s="613"/>
      <c r="H39" s="613"/>
      <c r="I39" s="613"/>
      <c r="J39" s="613"/>
      <c r="K39" s="613"/>
      <c r="L39" s="613"/>
    </row>
    <row r="40" customFormat="false" ht="18" hidden="false" customHeight="true" outlineLevel="0" collapsed="false">
      <c r="A40" s="638" t="s">
        <v>205</v>
      </c>
      <c r="B40" s="638"/>
      <c r="C40" s="638"/>
      <c r="D40" s="638"/>
      <c r="E40" s="496" t="s">
        <v>206</v>
      </c>
      <c r="F40" s="496"/>
      <c r="G40" s="639"/>
      <c r="H40" s="639"/>
      <c r="I40" s="639"/>
      <c r="J40" s="639"/>
      <c r="K40" s="639"/>
      <c r="L40" s="639"/>
    </row>
    <row r="41" customFormat="false" ht="18" hidden="false" customHeight="true" outlineLevel="0" collapsed="false">
      <c r="A41" s="640" t="s">
        <v>416</v>
      </c>
      <c r="B41" s="641"/>
      <c r="C41" s="641"/>
      <c r="D41" s="641"/>
      <c r="E41" s="642" t="n">
        <f aca="false">Dados!K8</f>
        <v>0.03</v>
      </c>
      <c r="F41" s="643"/>
      <c r="G41" s="644" t="n">
        <f aca="false">ROUND((G38*$E$41),2)</f>
        <v>207.17</v>
      </c>
      <c r="H41" s="579" t="n">
        <f aca="false">ROUND((H38*$E$41),2)</f>
        <v>0</v>
      </c>
      <c r="I41" s="579" t="n">
        <f aca="false">ROUND((I38*$E$41),2)</f>
        <v>0</v>
      </c>
      <c r="J41" s="579" t="n">
        <f aca="false">ROUND((J38*$E$41),2)</f>
        <v>0</v>
      </c>
      <c r="K41" s="579" t="n">
        <f aca="false">ROUND((K38*$E$41),2)</f>
        <v>0</v>
      </c>
      <c r="L41" s="581" t="n">
        <f aca="false">ROUND((L38*$E$41),2)</f>
        <v>0</v>
      </c>
    </row>
    <row r="42" customFormat="false" ht="18" hidden="false" customHeight="true" outlineLevel="0" collapsed="false">
      <c r="A42" s="645" t="s">
        <v>417</v>
      </c>
      <c r="B42" s="645"/>
      <c r="C42" s="645"/>
      <c r="D42" s="645"/>
      <c r="E42" s="646"/>
      <c r="F42" s="647"/>
      <c r="G42" s="593" t="n">
        <f aca="false">G38+G41</f>
        <v>7112.94</v>
      </c>
      <c r="H42" s="593" t="n">
        <f aca="false">H38+H41</f>
        <v>0</v>
      </c>
      <c r="I42" s="593" t="n">
        <f aca="false">I38+I41</f>
        <v>0</v>
      </c>
      <c r="J42" s="593" t="n">
        <f aca="false">J38+J41</f>
        <v>0</v>
      </c>
      <c r="K42" s="593" t="n">
        <f aca="false">K38+K41</f>
        <v>0</v>
      </c>
      <c r="L42" s="595" t="n">
        <f aca="false">L38+L41</f>
        <v>0</v>
      </c>
    </row>
    <row r="43" customFormat="false" ht="18" hidden="false" customHeight="true" outlineLevel="0" collapsed="false">
      <c r="A43" s="274" t="s">
        <v>108</v>
      </c>
      <c r="B43" s="274"/>
      <c r="C43" s="274"/>
      <c r="D43" s="274"/>
      <c r="E43" s="646" t="n">
        <f aca="false">Dados!K9</f>
        <v>0.0679</v>
      </c>
      <c r="F43" s="647"/>
      <c r="G43" s="593" t="n">
        <f aca="false">ROUND((G42*$E$43),2)</f>
        <v>482.97</v>
      </c>
      <c r="H43" s="593" t="n">
        <f aca="false">ROUND((H42*$E$43),2)</f>
        <v>0</v>
      </c>
      <c r="I43" s="593" t="n">
        <f aca="false">ROUND((I42*$E$43),2)</f>
        <v>0</v>
      </c>
      <c r="J43" s="593" t="n">
        <f aca="false">ROUND((J42*$E$43),2)</f>
        <v>0</v>
      </c>
      <c r="K43" s="593" t="n">
        <f aca="false">ROUND((K42*$E$43),2)</f>
        <v>0</v>
      </c>
      <c r="L43" s="595" t="n">
        <f aca="false">ROUND((L42*$E$43),2)</f>
        <v>0</v>
      </c>
    </row>
    <row r="44" customFormat="false" ht="24" hidden="false" customHeight="true" outlineLevel="0" collapsed="false">
      <c r="A44" s="648" t="s">
        <v>418</v>
      </c>
      <c r="B44" s="648"/>
      <c r="C44" s="648"/>
      <c r="D44" s="648"/>
      <c r="E44" s="649" t="n">
        <f aca="false">SUM(E41:E43)</f>
        <v>0.0979</v>
      </c>
      <c r="F44" s="650"/>
      <c r="G44" s="603" t="n">
        <f aca="false">G41+G43</f>
        <v>690.14</v>
      </c>
      <c r="H44" s="603" t="n">
        <f aca="false">H41+H43</f>
        <v>0</v>
      </c>
      <c r="I44" s="603" t="n">
        <f aca="false">I41+I43</f>
        <v>0</v>
      </c>
      <c r="J44" s="603" t="n">
        <f aca="false">J41+J43</f>
        <v>0</v>
      </c>
      <c r="K44" s="603" t="n">
        <f aca="false">K41+K43</f>
        <v>0</v>
      </c>
      <c r="L44" s="604" t="n">
        <f aca="false">L41+L43</f>
        <v>0</v>
      </c>
    </row>
    <row r="45" customFormat="false" ht="25.5" hidden="false" customHeight="true" outlineLevel="0" collapsed="false">
      <c r="A45" s="651" t="s">
        <v>419</v>
      </c>
      <c r="B45" s="651"/>
      <c r="C45" s="651"/>
      <c r="D45" s="651"/>
      <c r="E45" s="651"/>
      <c r="F45" s="651"/>
      <c r="G45" s="611" t="n">
        <f aca="false">G23+G37+G44</f>
        <v>7595.91</v>
      </c>
      <c r="H45" s="611" t="n">
        <f aca="false">H23+H37+H44</f>
        <v>0</v>
      </c>
      <c r="I45" s="611" t="n">
        <f aca="false">I23+I37+I44</f>
        <v>0</v>
      </c>
      <c r="J45" s="611" t="n">
        <f aca="false">J23+J37+J44</f>
        <v>0</v>
      </c>
      <c r="K45" s="611" t="n">
        <f aca="false">K23+K37+K44</f>
        <v>0</v>
      </c>
      <c r="L45" s="612" t="n">
        <f aca="false">L23+L37+L44</f>
        <v>0</v>
      </c>
    </row>
    <row r="46" customFormat="false" ht="18" hidden="false" customHeight="true" outlineLevel="0" collapsed="false">
      <c r="A46" s="652" t="s">
        <v>420</v>
      </c>
      <c r="B46" s="652"/>
      <c r="C46" s="652"/>
      <c r="D46" s="652"/>
      <c r="E46" s="652"/>
      <c r="F46" s="652"/>
      <c r="G46" s="652"/>
      <c r="H46" s="652"/>
      <c r="I46" s="652"/>
      <c r="J46" s="652"/>
      <c r="K46" s="652"/>
      <c r="L46" s="652"/>
    </row>
    <row r="47" customFormat="false" ht="18" hidden="false" customHeight="true" outlineLevel="0" collapsed="false">
      <c r="A47" s="653" t="s">
        <v>205</v>
      </c>
      <c r="B47" s="653"/>
      <c r="C47" s="653"/>
      <c r="D47" s="653"/>
      <c r="E47" s="438" t="s">
        <v>206</v>
      </c>
      <c r="F47" s="438"/>
      <c r="G47" s="654"/>
      <c r="H47" s="654"/>
      <c r="I47" s="654"/>
      <c r="J47" s="654"/>
      <c r="K47" s="654"/>
      <c r="L47" s="654"/>
    </row>
    <row r="48" customFormat="false" ht="18" hidden="false" customHeight="true" outlineLevel="0" collapsed="false">
      <c r="A48" s="617" t="s">
        <v>111</v>
      </c>
      <c r="B48" s="617"/>
      <c r="C48" s="617"/>
      <c r="D48" s="617"/>
      <c r="E48" s="646" t="n">
        <f aca="false">Dados!K10</f>
        <v>0.076</v>
      </c>
      <c r="F48" s="647"/>
      <c r="G48" s="644" t="n">
        <f aca="false">ROUND((G52*$E$48),2)</f>
        <v>657.88</v>
      </c>
      <c r="H48" s="579" t="n">
        <f aca="false">ROUND((H52*$E$48),2)</f>
        <v>0</v>
      </c>
      <c r="I48" s="579" t="n">
        <f aca="false">ROUND((I52*$E$48),2)</f>
        <v>0</v>
      </c>
      <c r="J48" s="579" t="n">
        <f aca="false">ROUND((J52*$E$48),2)</f>
        <v>0</v>
      </c>
      <c r="K48" s="579" t="n">
        <f aca="false">ROUND((K52*$E$48),2)</f>
        <v>0</v>
      </c>
      <c r="L48" s="581" t="n">
        <f aca="false">ROUND((L52*$E$48),2)</f>
        <v>0</v>
      </c>
    </row>
    <row r="49" customFormat="false" ht="18" hidden="false" customHeight="true" outlineLevel="0" collapsed="false">
      <c r="A49" s="274" t="s">
        <v>421</v>
      </c>
      <c r="B49" s="274"/>
      <c r="C49" s="274"/>
      <c r="D49" s="274"/>
      <c r="E49" s="646" t="n">
        <f aca="false">Dados!K11</f>
        <v>0.0165</v>
      </c>
      <c r="F49" s="647"/>
      <c r="G49" s="593" t="n">
        <f aca="false">ROUND((G52*$E$49),2)</f>
        <v>142.83</v>
      </c>
      <c r="H49" s="593" t="n">
        <f aca="false">ROUND((H52*$E$49),2)</f>
        <v>0</v>
      </c>
      <c r="I49" s="593" t="n">
        <f aca="false">ROUND((I52*$E$49),2)</f>
        <v>0</v>
      </c>
      <c r="J49" s="593" t="n">
        <f aca="false">ROUND((J52*$E$49),2)</f>
        <v>0</v>
      </c>
      <c r="K49" s="593" t="n">
        <f aca="false">ROUND((K52*$E$49),2)</f>
        <v>0</v>
      </c>
      <c r="L49" s="595" t="n">
        <f aca="false">ROUND((L52*$E$49),2)</f>
        <v>0</v>
      </c>
    </row>
    <row r="50" customFormat="false" ht="18" hidden="false" customHeight="true" outlineLevel="0" collapsed="false">
      <c r="A50" s="274" t="s">
        <v>134</v>
      </c>
      <c r="B50" s="274"/>
      <c r="C50" s="274"/>
      <c r="D50" s="274"/>
      <c r="E50" s="646" t="n">
        <f aca="false">Dados!D42</f>
        <v>0.03</v>
      </c>
      <c r="F50" s="647"/>
      <c r="G50" s="593" t="n">
        <f aca="false">ROUND((G52*$E$50),2)</f>
        <v>259.69</v>
      </c>
      <c r="H50" s="593" t="n">
        <f aca="false">ROUND((H52*$E$50),2)</f>
        <v>0</v>
      </c>
      <c r="I50" s="593" t="n">
        <f aca="false">ROUND((I52*$E$50),2)</f>
        <v>0</v>
      </c>
      <c r="J50" s="593" t="n">
        <f aca="false">ROUND((J52*$E$50),2)</f>
        <v>0</v>
      </c>
      <c r="K50" s="593" t="n">
        <f aca="false">ROUND((K52*$E$50),2)</f>
        <v>0</v>
      </c>
      <c r="L50" s="595" t="n">
        <f aca="false">ROUND((L52*$E$50),2)</f>
        <v>0</v>
      </c>
    </row>
    <row r="51" customFormat="false" ht="18.75" hidden="false" customHeight="true" outlineLevel="0" collapsed="false">
      <c r="A51" s="655" t="s">
        <v>422</v>
      </c>
      <c r="B51" s="655"/>
      <c r="C51" s="655"/>
      <c r="D51" s="655"/>
      <c r="E51" s="656" t="n">
        <f aca="false">SUM(E48:E50)</f>
        <v>0.1225</v>
      </c>
      <c r="F51" s="657"/>
      <c r="G51" s="634" t="n">
        <f aca="false">SUM(G48:G50)</f>
        <v>1060.4</v>
      </c>
      <c r="H51" s="634" t="n">
        <f aca="false">SUM(H48:H50)</f>
        <v>0</v>
      </c>
      <c r="I51" s="634" t="n">
        <f aca="false">SUM(I48:I50)</f>
        <v>0</v>
      </c>
      <c r="J51" s="634" t="n">
        <f aca="false">SUM(J48:J50)</f>
        <v>0</v>
      </c>
      <c r="K51" s="634" t="n">
        <f aca="false">SUM(K48:K50)</f>
        <v>0</v>
      </c>
      <c r="L51" s="658" t="n">
        <f aca="false">SUM(L48:L50)</f>
        <v>0</v>
      </c>
    </row>
    <row r="52" customFormat="false" ht="22.5" hidden="false" customHeight="true" outlineLevel="0" collapsed="false">
      <c r="A52" s="659" t="str">
        <f aca="false">A53</f>
        <v>VALOR MENSAL DA CATEGORIA</v>
      </c>
      <c r="B52" s="659"/>
      <c r="C52" s="659"/>
      <c r="D52" s="659"/>
      <c r="E52" s="659"/>
      <c r="F52" s="659"/>
      <c r="G52" s="660" t="n">
        <f aca="false">ROUND(G45/(1-$E$51),2)</f>
        <v>8656.31</v>
      </c>
      <c r="H52" s="660" t="n">
        <f aca="false">ROUND(H45/(1-$E$51),2)</f>
        <v>0</v>
      </c>
      <c r="I52" s="660" t="n">
        <f aca="false">ROUND(I45/(1-$E$51),2)</f>
        <v>0</v>
      </c>
      <c r="J52" s="660" t="n">
        <f aca="false">ROUND(J45/(1-$E$51),2)</f>
        <v>0</v>
      </c>
      <c r="K52" s="660" t="n">
        <f aca="false">ROUND(K45/(1-$E$51),2)</f>
        <v>0</v>
      </c>
      <c r="L52" s="661" t="n">
        <f aca="false">ROUND(L45/(1-$E$51),2)</f>
        <v>0</v>
      </c>
    </row>
    <row r="53" customFormat="false" ht="34.5" hidden="false" customHeight="true" outlineLevel="0" collapsed="false">
      <c r="A53" s="662" t="s">
        <v>377</v>
      </c>
      <c r="B53" s="662"/>
      <c r="C53" s="662"/>
      <c r="D53" s="662"/>
      <c r="E53" s="662"/>
      <c r="F53" s="662"/>
      <c r="G53" s="663" t="n">
        <f aca="false">G52</f>
        <v>8656.31</v>
      </c>
      <c r="H53" s="663" t="n">
        <f aca="false">H52</f>
        <v>0</v>
      </c>
      <c r="I53" s="663" t="n">
        <f aca="false">I52</f>
        <v>0</v>
      </c>
      <c r="J53" s="663" t="n">
        <f aca="false">J52</f>
        <v>0</v>
      </c>
      <c r="K53" s="663" t="n">
        <f aca="false">K52</f>
        <v>0</v>
      </c>
      <c r="L53" s="664" t="n">
        <f aca="false">L52</f>
        <v>0</v>
      </c>
    </row>
    <row r="54" customFormat="false" ht="39.75" hidden="false" customHeight="true" outlineLevel="0" collapsed="false">
      <c r="A54" s="662" t="s">
        <v>423</v>
      </c>
      <c r="B54" s="662"/>
      <c r="C54" s="662"/>
      <c r="D54" s="662"/>
      <c r="E54" s="662"/>
      <c r="F54" s="662"/>
      <c r="G54" s="663" t="n">
        <f aca="false">G53*1</f>
        <v>8656.31</v>
      </c>
      <c r="H54" s="663" t="n">
        <f aca="false">H53*1</f>
        <v>0</v>
      </c>
      <c r="I54" s="663" t="n">
        <f aca="false">I53*2</f>
        <v>0</v>
      </c>
      <c r="J54" s="663" t="n">
        <f aca="false">J53*2</f>
        <v>0</v>
      </c>
      <c r="K54" s="663" t="n">
        <f aca="false">K53*2</f>
        <v>0</v>
      </c>
      <c r="L54" s="664" t="n">
        <f aca="false">L53*2</f>
        <v>0</v>
      </c>
    </row>
    <row r="55" customFormat="false" ht="76.5" hidden="false" customHeight="true" outlineLevel="0" collapsed="false">
      <c r="A55" s="665"/>
      <c r="B55" s="665"/>
      <c r="C55" s="665"/>
      <c r="D55" s="665"/>
      <c r="E55" s="665"/>
      <c r="F55" s="665"/>
      <c r="G55" s="666"/>
      <c r="H55" s="666"/>
      <c r="I55" s="666"/>
      <c r="J55" s="666"/>
      <c r="K55" s="666"/>
      <c r="L55" s="666"/>
    </row>
    <row r="56" customFormat="false" ht="41.25" hidden="false" customHeight="true" outlineLevel="0" collapsed="false">
      <c r="A56" s="667" t="s">
        <v>424</v>
      </c>
      <c r="B56" s="667"/>
      <c r="C56" s="667"/>
      <c r="D56" s="667"/>
      <c r="E56" s="667"/>
      <c r="F56" s="667"/>
      <c r="G56" s="667"/>
      <c r="H56" s="667"/>
      <c r="I56" s="667"/>
      <c r="J56" s="667"/>
      <c r="K56" s="667"/>
      <c r="L56" s="667"/>
    </row>
    <row r="57" customFormat="false" ht="20.25" hidden="false" customHeight="true" outlineLevel="0" collapsed="false">
      <c r="A57" s="775" t="str">
        <f aca="false">BH!$A$57</f>
        <v>ANEXO X</v>
      </c>
      <c r="B57" s="775"/>
      <c r="C57" s="775"/>
      <c r="D57" s="775"/>
      <c r="E57" s="775"/>
      <c r="F57" s="775"/>
      <c r="G57" s="775"/>
      <c r="H57" s="775"/>
      <c r="I57" s="775"/>
      <c r="J57" s="775"/>
      <c r="K57" s="775"/>
      <c r="L57" s="775"/>
    </row>
    <row r="58" customFormat="false" ht="13.5" hidden="false" customHeight="true" outlineLevel="0" collapsed="false">
      <c r="A58" s="668"/>
      <c r="B58" s="669"/>
      <c r="C58" s="669"/>
      <c r="D58" s="669"/>
      <c r="E58" s="669"/>
      <c r="F58" s="669"/>
      <c r="G58" s="669"/>
      <c r="I58" s="669"/>
      <c r="J58" s="670" t="s">
        <v>102</v>
      </c>
      <c r="K58" s="669"/>
      <c r="L58" s="671"/>
    </row>
    <row r="59" customFormat="false" ht="69" hidden="false" customHeight="true" outlineLevel="0" collapsed="false">
      <c r="A59" s="672" t="s">
        <v>425</v>
      </c>
      <c r="B59" s="672"/>
      <c r="C59" s="672"/>
      <c r="D59" s="672"/>
      <c r="E59" s="672"/>
      <c r="F59" s="672"/>
      <c r="G59" s="673" t="str">
        <f aca="false">G10</f>
        <v>DIURNO 220H/M</v>
      </c>
      <c r="H59" s="673" t="str">
        <f aca="false">H10</f>
        <v>DIURNO 220H/M LÍDER</v>
      </c>
      <c r="I59" s="673" t="str">
        <f aca="false">I10</f>
        <v>DIURNO 12HX36H (COM INTERVALO)</v>
      </c>
      <c r="J59" s="673" t="str">
        <f aca="false">J10</f>
        <v>DIURNO 12HX36H INDENIZADO FINAIS SEMANA E FERIADOS)</v>
      </c>
      <c r="K59" s="673" t="str">
        <f aca="false">K10</f>
        <v>DIURNO 12HX36H (INDENIZADO)</v>
      </c>
      <c r="L59" s="674" t="str">
        <f aca="false">L10</f>
        <v>NOTURNO 12HX36H (INDENIZADO)</v>
      </c>
    </row>
    <row r="60" customFormat="false" ht="27.75" hidden="false" customHeight="true" outlineLevel="0" collapsed="false">
      <c r="A60" s="675" t="s">
        <v>426</v>
      </c>
      <c r="B60" s="676" t="s">
        <v>241</v>
      </c>
      <c r="C60" s="676"/>
      <c r="D60" s="676"/>
      <c r="E60" s="676"/>
      <c r="F60" s="677" t="s">
        <v>427</v>
      </c>
      <c r="G60" s="678" t="s">
        <v>102</v>
      </c>
      <c r="H60" s="678"/>
      <c r="I60" s="678"/>
      <c r="J60" s="678"/>
      <c r="K60" s="678"/>
      <c r="L60" s="678"/>
    </row>
    <row r="61" customFormat="false" ht="18" hidden="false" customHeight="true" outlineLevel="0" collapsed="false">
      <c r="A61" s="679" t="n">
        <v>1</v>
      </c>
      <c r="B61" s="680" t="s">
        <v>428</v>
      </c>
      <c r="C61" s="680"/>
      <c r="D61" s="680"/>
      <c r="E61" s="680"/>
      <c r="F61" s="680"/>
      <c r="G61" s="681" t="n">
        <f aca="false">G20</f>
        <v>3282.37</v>
      </c>
      <c r="H61" s="681" t="n">
        <f aca="false">H20</f>
        <v>0</v>
      </c>
      <c r="I61" s="681" t="n">
        <f aca="false">I20</f>
        <v>0</v>
      </c>
      <c r="J61" s="681" t="n">
        <f aca="false">J20</f>
        <v>0</v>
      </c>
      <c r="K61" s="681" t="n">
        <f aca="false">K20</f>
        <v>0</v>
      </c>
      <c r="L61" s="682" t="n">
        <f aca="false">L20</f>
        <v>0</v>
      </c>
    </row>
    <row r="62" customFormat="false" ht="18" hidden="false" customHeight="true" outlineLevel="0" collapsed="false">
      <c r="A62" s="683" t="s">
        <v>310</v>
      </c>
      <c r="B62" s="709" t="s">
        <v>242</v>
      </c>
      <c r="C62" s="709"/>
      <c r="D62" s="709"/>
      <c r="E62" s="709"/>
      <c r="F62" s="685" t="n">
        <f aca="false">Encargos!C40</f>
        <v>0.0909</v>
      </c>
      <c r="G62" s="276" t="n">
        <f aca="false">ROUND($F$62*G61,2)</f>
        <v>298.37</v>
      </c>
      <c r="H62" s="276" t="n">
        <f aca="false">ROUND($F$62*H61,2)</f>
        <v>0</v>
      </c>
      <c r="I62" s="276" t="n">
        <f aca="false">ROUND($F$62*I61,2)</f>
        <v>0</v>
      </c>
      <c r="J62" s="276" t="n">
        <f aca="false">ROUND($F$62*J61,2)</f>
        <v>0</v>
      </c>
      <c r="K62" s="276" t="n">
        <f aca="false">ROUND($F$62*K61,2)</f>
        <v>0</v>
      </c>
      <c r="L62" s="587" t="n">
        <f aca="false">ROUND($F$62*L61,2)</f>
        <v>0</v>
      </c>
    </row>
    <row r="63" customFormat="false" ht="28.5" hidden="false" customHeight="true" outlineLevel="0" collapsed="false">
      <c r="A63" s="683" t="s">
        <v>365</v>
      </c>
      <c r="B63" s="686" t="s">
        <v>247</v>
      </c>
      <c r="C63" s="686"/>
      <c r="D63" s="686"/>
      <c r="E63" s="686"/>
      <c r="F63" s="687" t="n">
        <f aca="false">F62*Encargos!C19</f>
        <v>0.0361782</v>
      </c>
      <c r="G63" s="276" t="n">
        <f aca="false">ROUND($F$63*G61,2)</f>
        <v>118.75</v>
      </c>
      <c r="H63" s="276" t="n">
        <f aca="false">ROUND($F$63*H61,2)</f>
        <v>0</v>
      </c>
      <c r="I63" s="276" t="n">
        <f aca="false">ROUND($F$63*I61,2)</f>
        <v>0</v>
      </c>
      <c r="J63" s="276" t="n">
        <f aca="false">ROUND($F$63*J61,2)</f>
        <v>0</v>
      </c>
      <c r="K63" s="276" t="n">
        <f aca="false">ROUND($F$63*K61,2)</f>
        <v>0</v>
      </c>
      <c r="L63" s="587" t="n">
        <f aca="false">ROUND($F$63*L61,2)</f>
        <v>0</v>
      </c>
    </row>
    <row r="64" customFormat="false" ht="24" hidden="false" customHeight="true" outlineLevel="0" collapsed="false">
      <c r="A64" s="688" t="s">
        <v>429</v>
      </c>
      <c r="B64" s="688"/>
      <c r="C64" s="688"/>
      <c r="D64" s="688"/>
      <c r="E64" s="688"/>
      <c r="F64" s="689" t="n">
        <f aca="false">SUM(F62:F63)</f>
        <v>0.1270782</v>
      </c>
      <c r="G64" s="690" t="n">
        <f aca="false">SUM(G62:G63)</f>
        <v>417.12</v>
      </c>
      <c r="H64" s="690" t="n">
        <f aca="false">SUM(H62:H63)</f>
        <v>0</v>
      </c>
      <c r="I64" s="690" t="n">
        <f aca="false">SUM(I62:I63)</f>
        <v>0</v>
      </c>
      <c r="J64" s="690" t="n">
        <f aca="false">SUM(J62:J63)</f>
        <v>0</v>
      </c>
      <c r="K64" s="690" t="n">
        <f aca="false">SUM(K62:K63)</f>
        <v>0</v>
      </c>
      <c r="L64" s="691" t="n">
        <f aca="false">SUM(L62:L63)</f>
        <v>0</v>
      </c>
    </row>
    <row r="65" customFormat="false" ht="18" hidden="false" customHeight="true" outlineLevel="0" collapsed="false">
      <c r="A65" s="692" t="s">
        <v>430</v>
      </c>
      <c r="B65" s="692"/>
      <c r="C65" s="692"/>
      <c r="D65" s="692"/>
      <c r="E65" s="692"/>
      <c r="F65" s="692"/>
      <c r="G65" s="693" t="n">
        <f aca="false">G64*12</f>
        <v>5005.44</v>
      </c>
      <c r="H65" s="693" t="n">
        <f aca="false">H64*12</f>
        <v>0</v>
      </c>
      <c r="I65" s="693" t="n">
        <f aca="false">I64*12</f>
        <v>0</v>
      </c>
      <c r="J65" s="693" t="n">
        <f aca="false">J64*12</f>
        <v>0</v>
      </c>
      <c r="K65" s="693" t="n">
        <f aca="false">K64*12</f>
        <v>0</v>
      </c>
      <c r="L65" s="694" t="n">
        <f aca="false">L64*12</f>
        <v>0</v>
      </c>
    </row>
    <row r="66" customFormat="false" ht="18" hidden="false" customHeight="true" outlineLevel="0" collapsed="false">
      <c r="A66" s="695" t="n">
        <v>2</v>
      </c>
      <c r="B66" s="696" t="s">
        <v>431</v>
      </c>
      <c r="C66" s="696"/>
      <c r="D66" s="696"/>
      <c r="E66" s="696"/>
      <c r="F66" s="696"/>
      <c r="G66" s="697" t="s">
        <v>102</v>
      </c>
      <c r="H66" s="697"/>
      <c r="I66" s="697"/>
      <c r="J66" s="697"/>
      <c r="K66" s="697"/>
      <c r="L66" s="697"/>
    </row>
    <row r="67" customFormat="false" ht="18" hidden="false" customHeight="true" outlineLevel="0" collapsed="false">
      <c r="A67" s="683" t="s">
        <v>310</v>
      </c>
      <c r="B67" s="698" t="s">
        <v>126</v>
      </c>
      <c r="C67" s="698"/>
      <c r="D67" s="698"/>
      <c r="E67" s="698"/>
      <c r="F67" s="698"/>
      <c r="G67" s="593" t="n">
        <f aca="false">G32</f>
        <v>619.52</v>
      </c>
      <c r="H67" s="593" t="n">
        <f aca="false">H32</f>
        <v>0</v>
      </c>
      <c r="I67" s="593" t="n">
        <f aca="false">I32</f>
        <v>0</v>
      </c>
      <c r="J67" s="593" t="n">
        <f aca="false">J32</f>
        <v>0</v>
      </c>
      <c r="K67" s="593" t="n">
        <f aca="false">K32</f>
        <v>0</v>
      </c>
      <c r="L67" s="595" t="n">
        <f aca="false">L32</f>
        <v>0</v>
      </c>
    </row>
    <row r="68" customFormat="false" ht="18" hidden="false" customHeight="true" outlineLevel="0" collapsed="false">
      <c r="A68" s="683" t="s">
        <v>299</v>
      </c>
      <c r="B68" s="698" t="s">
        <v>128</v>
      </c>
      <c r="C68" s="698"/>
      <c r="D68" s="698"/>
      <c r="E68" s="698"/>
      <c r="F68" s="698"/>
      <c r="G68" s="593" t="n">
        <f aca="false">G33</f>
        <v>0.31</v>
      </c>
      <c r="H68" s="593" t="n">
        <f aca="false">H33</f>
        <v>0</v>
      </c>
      <c r="I68" s="593" t="n">
        <f aca="false">I33</f>
        <v>0</v>
      </c>
      <c r="J68" s="593" t="n">
        <f aca="false">J33</f>
        <v>0</v>
      </c>
      <c r="K68" s="593" t="n">
        <f aca="false">K33</f>
        <v>0</v>
      </c>
      <c r="L68" s="595" t="n">
        <f aca="false">L33</f>
        <v>0</v>
      </c>
    </row>
    <row r="69" customFormat="false" ht="18" hidden="false" customHeight="true" outlineLevel="0" collapsed="false">
      <c r="A69" s="683" t="s">
        <v>324</v>
      </c>
      <c r="B69" s="698" t="s">
        <v>432</v>
      </c>
      <c r="C69" s="698"/>
      <c r="D69" s="698"/>
      <c r="E69" s="698"/>
      <c r="F69" s="698"/>
      <c r="G69" s="593" t="n">
        <f aca="false">G22</f>
        <v>0</v>
      </c>
      <c r="H69" s="593" t="n">
        <f aca="false">H22</f>
        <v>0</v>
      </c>
      <c r="I69" s="593" t="n">
        <f aca="false">I22</f>
        <v>0</v>
      </c>
      <c r="J69" s="593" t="n">
        <f aca="false">J22</f>
        <v>0</v>
      </c>
      <c r="K69" s="593" t="n">
        <f aca="false">K22</f>
        <v>0</v>
      </c>
      <c r="L69" s="595" t="n">
        <f aca="false">L22</f>
        <v>0</v>
      </c>
    </row>
    <row r="70" customFormat="false" ht="18" hidden="false" customHeight="true" outlineLevel="0" collapsed="false">
      <c r="A70" s="699" t="s">
        <v>433</v>
      </c>
      <c r="B70" s="699"/>
      <c r="C70" s="699"/>
      <c r="D70" s="699"/>
      <c r="E70" s="699"/>
      <c r="F70" s="699"/>
      <c r="G70" s="700" t="n">
        <f aca="false">SUM(G67:G69)</f>
        <v>619.83</v>
      </c>
      <c r="H70" s="700" t="n">
        <f aca="false">SUM(H67:H69)</f>
        <v>0</v>
      </c>
      <c r="I70" s="700" t="n">
        <f aca="false">SUM(I67:I69)</f>
        <v>0</v>
      </c>
      <c r="J70" s="700" t="n">
        <f aca="false">SUM(J67:J69)</f>
        <v>0</v>
      </c>
      <c r="K70" s="700" t="n">
        <f aca="false">SUM(K67:K69)</f>
        <v>0</v>
      </c>
      <c r="L70" s="701" t="n">
        <f aca="false">SUM(L67:L69)</f>
        <v>0</v>
      </c>
    </row>
    <row r="71" customFormat="false" ht="27" hidden="false" customHeight="true" outlineLevel="0" collapsed="false">
      <c r="A71" s="702" t="n">
        <v>5</v>
      </c>
      <c r="B71" s="703" t="s">
        <v>434</v>
      </c>
      <c r="C71" s="703"/>
      <c r="D71" s="703"/>
      <c r="E71" s="703"/>
      <c r="F71" s="704" t="s">
        <v>427</v>
      </c>
      <c r="G71" s="705" t="s">
        <v>263</v>
      </c>
      <c r="H71" s="705"/>
      <c r="I71" s="705"/>
      <c r="J71" s="705"/>
      <c r="K71" s="705"/>
      <c r="L71" s="705"/>
    </row>
    <row r="72" customFormat="false" ht="25.5" hidden="false" customHeight="true" outlineLevel="0" collapsed="false">
      <c r="A72" s="683" t="s">
        <v>310</v>
      </c>
      <c r="B72" s="686" t="s">
        <v>435</v>
      </c>
      <c r="C72" s="686"/>
      <c r="D72" s="686"/>
      <c r="E72" s="686"/>
      <c r="F72" s="706" t="n">
        <f aca="false">E41</f>
        <v>0.03</v>
      </c>
      <c r="G72" s="707" t="n">
        <f aca="false">ROUND(($F$72*G85),2)</f>
        <v>168.76</v>
      </c>
      <c r="H72" s="707" t="n">
        <f aca="false">ROUND(($F$72*H85),2)</f>
        <v>0</v>
      </c>
      <c r="I72" s="707" t="n">
        <f aca="false">ROUND(($F$72*I85),2)</f>
        <v>0</v>
      </c>
      <c r="J72" s="707" t="n">
        <f aca="false">ROUND(($F$72*J85),2)</f>
        <v>0</v>
      </c>
      <c r="K72" s="707" t="n">
        <f aca="false">ROUND(($F$72*K85),2)</f>
        <v>0</v>
      </c>
      <c r="L72" s="708" t="n">
        <f aca="false">ROUND(($F$72*L85),2)</f>
        <v>0</v>
      </c>
    </row>
    <row r="73" customFormat="false" ht="18" hidden="false" customHeight="true" outlineLevel="0" collapsed="false">
      <c r="A73" s="683" t="s">
        <v>299</v>
      </c>
      <c r="B73" s="709" t="s">
        <v>108</v>
      </c>
      <c r="C73" s="709"/>
      <c r="D73" s="709"/>
      <c r="E73" s="709"/>
      <c r="F73" s="706" t="n">
        <f aca="false">E43</f>
        <v>0.0679</v>
      </c>
      <c r="G73" s="707" t="n">
        <f aca="false">ROUND($F$73*(G72+G85),2)</f>
        <v>393.41</v>
      </c>
      <c r="H73" s="707" t="n">
        <f aca="false">ROUND($F$73*(H72+H85),2)</f>
        <v>0</v>
      </c>
      <c r="I73" s="707" t="n">
        <f aca="false">ROUND($F$73*(I72+I85),2)</f>
        <v>0</v>
      </c>
      <c r="J73" s="707" t="n">
        <f aca="false">ROUND($F$73*(J72+J85),2)</f>
        <v>0</v>
      </c>
      <c r="K73" s="707" t="n">
        <f aca="false">ROUND($F$73*(K72+K85),2)</f>
        <v>0</v>
      </c>
      <c r="L73" s="708" t="n">
        <f aca="false">ROUND($F$73*(L72+L85),2)</f>
        <v>0</v>
      </c>
    </row>
    <row r="74" customFormat="false" ht="18" hidden="false" customHeight="true" outlineLevel="0" collapsed="false">
      <c r="A74" s="710" t="s">
        <v>324</v>
      </c>
      <c r="B74" s="711" t="s">
        <v>436</v>
      </c>
      <c r="C74" s="711"/>
      <c r="D74" s="711"/>
      <c r="E74" s="711"/>
      <c r="F74" s="712" t="n">
        <f aca="false">SUM(F75:F78)</f>
        <v>0.1225</v>
      </c>
      <c r="G74" s="713" t="n">
        <f aca="false">ROUND((((G85+G72+G73)/(1-$F$74))-(G85+G72+G73)),2)</f>
        <v>863.77</v>
      </c>
      <c r="H74" s="713" t="n">
        <f aca="false">ROUND((((H85+H72+H73)/(1-$F$74))-(H85+H72+H73)),2)</f>
        <v>0</v>
      </c>
      <c r="I74" s="713" t="n">
        <f aca="false">ROUND((((I85+I72+I73)/(1-$F$74))-(I85+I72+I73)),2)</f>
        <v>0</v>
      </c>
      <c r="J74" s="713" t="n">
        <f aca="false">ROUND((((J85+J72+J73)/(1-$F$74))-(J85+J72+J73)),2)</f>
        <v>0</v>
      </c>
      <c r="K74" s="713" t="n">
        <f aca="false">ROUND((((K85+K72+K73)/(1-$F$74))-(K85+K72+K73)),2)</f>
        <v>0</v>
      </c>
      <c r="L74" s="714" t="n">
        <f aca="false">ROUND((((L85+L72+L73)/(1-$F$74))-(L85+L72+L73)),2)</f>
        <v>0</v>
      </c>
    </row>
    <row r="75" customFormat="false" ht="18" hidden="false" customHeight="true" outlineLevel="0" collapsed="false">
      <c r="A75" s="715" t="s">
        <v>437</v>
      </c>
      <c r="B75" s="709" t="s">
        <v>438</v>
      </c>
      <c r="C75" s="709"/>
      <c r="D75" s="709"/>
      <c r="E75" s="709"/>
      <c r="F75" s="706" t="n">
        <f aca="false">E48+E49</f>
        <v>0.0925</v>
      </c>
      <c r="G75" s="707" t="n">
        <f aca="false">ROUND(G87*$F$75,2)</f>
        <v>652.24</v>
      </c>
      <c r="H75" s="707" t="n">
        <f aca="false">ROUND(H87*$F$75,2)</f>
        <v>0</v>
      </c>
      <c r="I75" s="707" t="n">
        <f aca="false">ROUND(I87*$F$75,2)</f>
        <v>0</v>
      </c>
      <c r="J75" s="707" t="n">
        <f aca="false">ROUND(J87*$F$75,2)</f>
        <v>0</v>
      </c>
      <c r="K75" s="707" t="n">
        <f aca="false">ROUND(K87*$F$75,2)</f>
        <v>0</v>
      </c>
      <c r="L75" s="708" t="n">
        <f aca="false">ROUND(L87*$F$75,2)</f>
        <v>0</v>
      </c>
    </row>
    <row r="76" customFormat="false" ht="18" hidden="false" customHeight="true" outlineLevel="0" collapsed="false">
      <c r="A76" s="683" t="s">
        <v>439</v>
      </c>
      <c r="B76" s="716" t="s">
        <v>440</v>
      </c>
      <c r="C76" s="716"/>
      <c r="D76" s="716"/>
      <c r="E76" s="716"/>
      <c r="F76" s="717" t="n">
        <v>0</v>
      </c>
      <c r="G76" s="707" t="n">
        <f aca="false">ROUND(G87*$F$76,2)</f>
        <v>0</v>
      </c>
      <c r="H76" s="707" t="n">
        <f aca="false">ROUND(H87*$F$76,2)</f>
        <v>0</v>
      </c>
      <c r="I76" s="707" t="n">
        <f aca="false">ROUND(I87*$F$76,2)</f>
        <v>0</v>
      </c>
      <c r="J76" s="707" t="n">
        <f aca="false">ROUND(J87*$F$76,2)</f>
        <v>0</v>
      </c>
      <c r="K76" s="707" t="n">
        <f aca="false">ROUND(K87*$F$76,2)</f>
        <v>0</v>
      </c>
      <c r="L76" s="708" t="n">
        <f aca="false">ROUND(L87*$F$76,2)</f>
        <v>0</v>
      </c>
    </row>
    <row r="77" customFormat="false" ht="18" hidden="false" customHeight="true" outlineLevel="0" collapsed="false">
      <c r="A77" s="683" t="s">
        <v>441</v>
      </c>
      <c r="B77" s="709" t="s">
        <v>442</v>
      </c>
      <c r="C77" s="709"/>
      <c r="D77" s="709"/>
      <c r="E77" s="709"/>
      <c r="F77" s="712" t="n">
        <f aca="false">E50</f>
        <v>0.03</v>
      </c>
      <c r="G77" s="707" t="n">
        <f aca="false">ROUND(G87*$F$77,2)</f>
        <v>211.54</v>
      </c>
      <c r="H77" s="707" t="n">
        <f aca="false">ROUND(H87*$F$77,2)</f>
        <v>0</v>
      </c>
      <c r="I77" s="707" t="n">
        <f aca="false">ROUND(I87*$F$77,2)</f>
        <v>0</v>
      </c>
      <c r="J77" s="707" t="n">
        <f aca="false">ROUND(J87*$F$77,2)</f>
        <v>0</v>
      </c>
      <c r="K77" s="707" t="n">
        <f aca="false">ROUND(K87*$F$77,2)</f>
        <v>0</v>
      </c>
      <c r="L77" s="708" t="n">
        <f aca="false">ROUND(L87*$F$77,2)</f>
        <v>0</v>
      </c>
    </row>
    <row r="78" customFormat="false" ht="18" hidden="false" customHeight="true" outlineLevel="0" collapsed="false">
      <c r="A78" s="683" t="s">
        <v>443</v>
      </c>
      <c r="B78" s="716" t="s">
        <v>444</v>
      </c>
      <c r="C78" s="716"/>
      <c r="D78" s="716"/>
      <c r="E78" s="716"/>
      <c r="F78" s="717" t="n">
        <v>0</v>
      </c>
      <c r="G78" s="707" t="n">
        <f aca="false">ROUND(G87*$F$78,2)</f>
        <v>0</v>
      </c>
      <c r="H78" s="707" t="n">
        <f aca="false">ROUND(H87*$F$78,2)</f>
        <v>0</v>
      </c>
      <c r="I78" s="707" t="n">
        <f aca="false">ROUND(I87*$F$78,2)</f>
        <v>0</v>
      </c>
      <c r="J78" s="707" t="n">
        <f aca="false">ROUND(J87*$F$78,2)</f>
        <v>0</v>
      </c>
      <c r="K78" s="707" t="n">
        <f aca="false">ROUND(K87*$F$78,2)</f>
        <v>0</v>
      </c>
      <c r="L78" s="708" t="n">
        <f aca="false">ROUND(L87*$F$78,2)</f>
        <v>0</v>
      </c>
    </row>
    <row r="79" customFormat="false" ht="18" hidden="false" customHeight="true" outlineLevel="0" collapsed="false">
      <c r="A79" s="720" t="s">
        <v>445</v>
      </c>
      <c r="B79" s="721"/>
      <c r="C79" s="721"/>
      <c r="D79" s="721"/>
      <c r="E79" s="721"/>
      <c r="F79" s="722"/>
      <c r="G79" s="723" t="n">
        <f aca="false">ROUND(SUM(G72:G74),2)</f>
        <v>1425.94</v>
      </c>
      <c r="H79" s="723" t="n">
        <f aca="false">ROUND(SUM(H72:H74),2)</f>
        <v>0</v>
      </c>
      <c r="I79" s="723" t="n">
        <f aca="false">ROUND(SUM(I72:I74),2)</f>
        <v>0</v>
      </c>
      <c r="J79" s="723" t="n">
        <f aca="false">ROUND(SUM(J72:J74),2)</f>
        <v>0</v>
      </c>
      <c r="K79" s="723" t="n">
        <f aca="false">ROUND(SUM(K72:K74),2)</f>
        <v>0</v>
      </c>
      <c r="L79" s="724" t="n">
        <f aca="false">ROUND(SUM(L72:L74),2)</f>
        <v>0</v>
      </c>
    </row>
    <row r="80" customFormat="false" ht="18" hidden="false" customHeight="true" outlineLevel="0" collapsed="false">
      <c r="A80" s="725" t="s">
        <v>446</v>
      </c>
      <c r="B80" s="725"/>
      <c r="C80" s="725"/>
      <c r="D80" s="725"/>
      <c r="E80" s="725"/>
      <c r="F80" s="725"/>
      <c r="G80" s="725"/>
      <c r="H80" s="725"/>
      <c r="I80" s="725"/>
      <c r="J80" s="725"/>
      <c r="K80" s="725"/>
      <c r="L80" s="725"/>
    </row>
    <row r="81" customFormat="false" ht="18" hidden="false" customHeight="true" outlineLevel="0" collapsed="false">
      <c r="A81" s="726" t="s">
        <v>447</v>
      </c>
      <c r="B81" s="726"/>
      <c r="C81" s="726"/>
      <c r="D81" s="726"/>
      <c r="E81" s="726"/>
      <c r="F81" s="726"/>
      <c r="G81" s="726"/>
      <c r="H81" s="726"/>
      <c r="I81" s="726"/>
      <c r="J81" s="726"/>
      <c r="K81" s="726"/>
      <c r="L81" s="726"/>
    </row>
    <row r="82" customFormat="false" ht="18" hidden="false" customHeight="true" outlineLevel="0" collapsed="false">
      <c r="A82" s="727" t="s">
        <v>448</v>
      </c>
      <c r="B82" s="727"/>
      <c r="C82" s="727"/>
      <c r="D82" s="727"/>
      <c r="E82" s="727"/>
      <c r="F82" s="727"/>
      <c r="G82" s="728" t="s">
        <v>263</v>
      </c>
      <c r="H82" s="728"/>
      <c r="I82" s="728"/>
      <c r="J82" s="728"/>
      <c r="K82" s="728"/>
      <c r="L82" s="728"/>
    </row>
    <row r="83" customFormat="false" ht="18" hidden="false" customHeight="true" outlineLevel="0" collapsed="false">
      <c r="A83" s="683" t="s">
        <v>310</v>
      </c>
      <c r="B83" s="698" t="s">
        <v>449</v>
      </c>
      <c r="C83" s="698"/>
      <c r="D83" s="698"/>
      <c r="E83" s="698"/>
      <c r="F83" s="698"/>
      <c r="G83" s="729" t="n">
        <f aca="false">G65</f>
        <v>5005.44</v>
      </c>
      <c r="H83" s="729" t="n">
        <f aca="false">H65</f>
        <v>0</v>
      </c>
      <c r="I83" s="729" t="n">
        <f aca="false">I65</f>
        <v>0</v>
      </c>
      <c r="J83" s="729" t="n">
        <f aca="false">J65</f>
        <v>0</v>
      </c>
      <c r="K83" s="729" t="n">
        <f aca="false">K65</f>
        <v>0</v>
      </c>
      <c r="L83" s="730" t="n">
        <f aca="false">L65</f>
        <v>0</v>
      </c>
    </row>
    <row r="84" customFormat="false" ht="18" hidden="false" customHeight="true" outlineLevel="0" collapsed="false">
      <c r="A84" s="683" t="s">
        <v>299</v>
      </c>
      <c r="B84" s="698" t="s">
        <v>431</v>
      </c>
      <c r="C84" s="698"/>
      <c r="D84" s="698"/>
      <c r="E84" s="698"/>
      <c r="F84" s="698"/>
      <c r="G84" s="729" t="n">
        <f aca="false">G70</f>
        <v>619.83</v>
      </c>
      <c r="H84" s="729" t="n">
        <f aca="false">H70</f>
        <v>0</v>
      </c>
      <c r="I84" s="729" t="n">
        <f aca="false">I70</f>
        <v>0</v>
      </c>
      <c r="J84" s="729" t="n">
        <f aca="false">J70</f>
        <v>0</v>
      </c>
      <c r="K84" s="729" t="n">
        <f aca="false">K70</f>
        <v>0</v>
      </c>
      <c r="L84" s="730" t="n">
        <f aca="false">L70</f>
        <v>0</v>
      </c>
    </row>
    <row r="85" customFormat="false" ht="18" hidden="false" customHeight="true" outlineLevel="0" collapsed="false">
      <c r="A85" s="731" t="s">
        <v>450</v>
      </c>
      <c r="B85" s="731"/>
      <c r="C85" s="731"/>
      <c r="D85" s="731"/>
      <c r="E85" s="731"/>
      <c r="F85" s="731"/>
      <c r="G85" s="732" t="n">
        <f aca="false">SUM(G83:G84)</f>
        <v>5625.27</v>
      </c>
      <c r="H85" s="732" t="n">
        <f aca="false">SUM(H83:H84)</f>
        <v>0</v>
      </c>
      <c r="I85" s="732" t="n">
        <f aca="false">SUM(I83:I84)</f>
        <v>0</v>
      </c>
      <c r="J85" s="732" t="n">
        <f aca="false">SUM(J83:J84)</f>
        <v>0</v>
      </c>
      <c r="K85" s="732" t="n">
        <f aca="false">SUM(K83:K84)</f>
        <v>0</v>
      </c>
      <c r="L85" s="733" t="n">
        <f aca="false">SUM(L83:L84)</f>
        <v>0</v>
      </c>
    </row>
    <row r="86" customFormat="false" ht="18" hidden="false" customHeight="true" outlineLevel="0" collapsed="false">
      <c r="A86" s="734" t="s">
        <v>313</v>
      </c>
      <c r="B86" s="735" t="s">
        <v>451</v>
      </c>
      <c r="C86" s="735"/>
      <c r="D86" s="735"/>
      <c r="E86" s="735"/>
      <c r="F86" s="735"/>
      <c r="G86" s="736" t="n">
        <f aca="false">G79</f>
        <v>1425.94</v>
      </c>
      <c r="H86" s="736" t="n">
        <f aca="false">H79</f>
        <v>0</v>
      </c>
      <c r="I86" s="736" t="n">
        <f aca="false">I79</f>
        <v>0</v>
      </c>
      <c r="J86" s="736" t="n">
        <f aca="false">J79</f>
        <v>0</v>
      </c>
      <c r="K86" s="736" t="n">
        <f aca="false">K79</f>
        <v>0</v>
      </c>
      <c r="L86" s="737" t="n">
        <f aca="false">L79</f>
        <v>0</v>
      </c>
    </row>
    <row r="87" customFormat="false" ht="43.5" hidden="false" customHeight="true" outlineLevel="0" collapsed="false">
      <c r="A87" s="738" t="s">
        <v>452</v>
      </c>
      <c r="B87" s="738"/>
      <c r="C87" s="738"/>
      <c r="D87" s="738"/>
      <c r="E87" s="738"/>
      <c r="F87" s="738"/>
      <c r="G87" s="739" t="n">
        <f aca="false">SUM(G85:G86)</f>
        <v>7051.21</v>
      </c>
      <c r="H87" s="739" t="n">
        <f aca="false">SUM(H85:H86)</f>
        <v>0</v>
      </c>
      <c r="I87" s="739" t="n">
        <f aca="false">SUM(I85:I86)</f>
        <v>0</v>
      </c>
      <c r="J87" s="739" t="n">
        <f aca="false">SUM(J85:J86)</f>
        <v>0</v>
      </c>
      <c r="K87" s="739" t="n">
        <f aca="false">SUM(K85:K86)</f>
        <v>0</v>
      </c>
      <c r="L87" s="740" t="n">
        <f aca="false">SUM(L85:L86)</f>
        <v>0</v>
      </c>
    </row>
  </sheetData>
  <sheetProtection sheet="true" password="d3be" objects="true" scenarios="true"/>
  <mergeCells count="97">
    <mergeCell ref="A3:L3"/>
    <mergeCell ref="A4:L4"/>
    <mergeCell ref="A5:L5"/>
    <mergeCell ref="A6:F6"/>
    <mergeCell ref="G6:L6"/>
    <mergeCell ref="A7:H7"/>
    <mergeCell ref="I7:L7"/>
    <mergeCell ref="A8:L8"/>
    <mergeCell ref="A9:A10"/>
    <mergeCell ref="B9:B10"/>
    <mergeCell ref="C9:D10"/>
    <mergeCell ref="E9:E10"/>
    <mergeCell ref="F9:F10"/>
    <mergeCell ref="G9:L9"/>
    <mergeCell ref="A11:L11"/>
    <mergeCell ref="A12:A22"/>
    <mergeCell ref="B12:B22"/>
    <mergeCell ref="C12:D12"/>
    <mergeCell ref="C13:E13"/>
    <mergeCell ref="C14:F14"/>
    <mergeCell ref="C15:E15"/>
    <mergeCell ref="C16:D16"/>
    <mergeCell ref="C17:D17"/>
    <mergeCell ref="C19:E19"/>
    <mergeCell ref="C20:F20"/>
    <mergeCell ref="C21:E21"/>
    <mergeCell ref="A23:F23"/>
    <mergeCell ref="A24:L24"/>
    <mergeCell ref="A25:B25"/>
    <mergeCell ref="C25:D25"/>
    <mergeCell ref="F25:L25"/>
    <mergeCell ref="A26:C26"/>
    <mergeCell ref="A27:C27"/>
    <mergeCell ref="A28:C28"/>
    <mergeCell ref="A29:C29"/>
    <mergeCell ref="A30:C30"/>
    <mergeCell ref="A31:C31"/>
    <mergeCell ref="A32:B32"/>
    <mergeCell ref="A33:B33"/>
    <mergeCell ref="A34:D34"/>
    <mergeCell ref="A35:D35"/>
    <mergeCell ref="A36:D36"/>
    <mergeCell ref="A37:F37"/>
    <mergeCell ref="A38:F38"/>
    <mergeCell ref="A39:L39"/>
    <mergeCell ref="A40:D40"/>
    <mergeCell ref="E40:F40"/>
    <mergeCell ref="G40:L40"/>
    <mergeCell ref="A42:D42"/>
    <mergeCell ref="A43:D43"/>
    <mergeCell ref="A44:D44"/>
    <mergeCell ref="A45:F45"/>
    <mergeCell ref="A46:L46"/>
    <mergeCell ref="A47:D47"/>
    <mergeCell ref="E47:F47"/>
    <mergeCell ref="G47:L47"/>
    <mergeCell ref="A48:D48"/>
    <mergeCell ref="A49:D49"/>
    <mergeCell ref="A50:D50"/>
    <mergeCell ref="A51:D51"/>
    <mergeCell ref="A52:F52"/>
    <mergeCell ref="A53:F53"/>
    <mergeCell ref="A54:F54"/>
    <mergeCell ref="A56:L56"/>
    <mergeCell ref="A57:L57"/>
    <mergeCell ref="A59:F59"/>
    <mergeCell ref="B60:E60"/>
    <mergeCell ref="G60:L60"/>
    <mergeCell ref="B61:F61"/>
    <mergeCell ref="B62:E62"/>
    <mergeCell ref="B63:E63"/>
    <mergeCell ref="A64:E64"/>
    <mergeCell ref="A65:F65"/>
    <mergeCell ref="B66:F66"/>
    <mergeCell ref="G66:L66"/>
    <mergeCell ref="B67:F67"/>
    <mergeCell ref="B68:F68"/>
    <mergeCell ref="B69:F69"/>
    <mergeCell ref="A70:F70"/>
    <mergeCell ref="B71:E71"/>
    <mergeCell ref="G71:L71"/>
    <mergeCell ref="B72:E72"/>
    <mergeCell ref="B73:E73"/>
    <mergeCell ref="B74:E74"/>
    <mergeCell ref="B75:E75"/>
    <mergeCell ref="B76:E76"/>
    <mergeCell ref="B77:E77"/>
    <mergeCell ref="B78:E78"/>
    <mergeCell ref="A80:L80"/>
    <mergeCell ref="A81:L81"/>
    <mergeCell ref="A82:F82"/>
    <mergeCell ref="G82:L82"/>
    <mergeCell ref="B83:F83"/>
    <mergeCell ref="B84:F84"/>
    <mergeCell ref="A85:F85"/>
    <mergeCell ref="B86:F86"/>
    <mergeCell ref="A87:F87"/>
  </mergeCells>
  <printOptions headings="false" gridLines="false" gridLinesSet="true" horizontalCentered="true" verticalCentered="false"/>
  <pageMargins left="0.39375" right="0" top="0.7875" bottom="0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5" man="true" max="16383" min="0"/>
  </rowBreaks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87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G6" activeCellId="0" sqref="G6"/>
    </sheetView>
  </sheetViews>
  <sheetFormatPr defaultColWidth="8.83203125" defaultRowHeight="12.75" zeroHeight="false" outlineLevelRow="0" outlineLevelCol="0"/>
  <cols>
    <col collapsed="false" customWidth="true" hidden="false" outlineLevel="0" max="1" min="1" style="281" width="10.16"/>
    <col collapsed="false" customWidth="true" hidden="false" outlineLevel="0" max="2" min="2" style="281" width="7.33"/>
    <col collapsed="false" customWidth="true" hidden="false" outlineLevel="0" max="3" min="3" style="281" width="14.66"/>
    <col collapsed="false" customWidth="true" hidden="false" outlineLevel="0" max="4" min="4" style="281" width="10.33"/>
    <col collapsed="false" customWidth="true" hidden="false" outlineLevel="0" max="5" min="5" style="281" width="10.16"/>
    <col collapsed="false" customWidth="true" hidden="false" outlineLevel="0" max="6" min="6" style="281" width="11.16"/>
    <col collapsed="false" customWidth="true" hidden="false" outlineLevel="0" max="7" min="7" style="547" width="13.66"/>
    <col collapsed="false" customWidth="true" hidden="false" outlineLevel="0" max="10" min="8" style="281" width="13.66"/>
    <col collapsed="false" customWidth="true" hidden="false" outlineLevel="0" max="12" min="11" style="281" width="14.83"/>
    <col collapsed="false" customWidth="true" hidden="false" outlineLevel="0" max="1025" min="13" style="281" width="9.16"/>
  </cols>
  <sheetData>
    <row r="1" customFormat="false" ht="12.75" hidden="false" customHeight="false" outlineLevel="0" collapsed="false">
      <c r="A1" s="548"/>
      <c r="B1" s="221" t="s">
        <v>0</v>
      </c>
      <c r="C1" s="221"/>
      <c r="D1" s="221"/>
      <c r="E1" s="221"/>
      <c r="F1" s="549"/>
      <c r="G1" s="550"/>
      <c r="H1" s="551"/>
      <c r="I1" s="551"/>
      <c r="J1" s="551"/>
      <c r="K1" s="551"/>
      <c r="L1" s="552"/>
    </row>
    <row r="2" customFormat="false" ht="12.75" hidden="false" customHeight="true" outlineLevel="0" collapsed="false">
      <c r="A2" s="262"/>
      <c r="B2" s="93" t="s">
        <v>42</v>
      </c>
      <c r="C2" s="93"/>
      <c r="D2" s="93"/>
      <c r="E2" s="93"/>
      <c r="F2" s="553"/>
      <c r="G2" s="554"/>
      <c r="L2" s="555"/>
    </row>
    <row r="3" customFormat="false" ht="48.75" hidden="false" customHeight="true" outlineLevel="0" collapsed="false">
      <c r="A3" s="556" t="s">
        <v>453</v>
      </c>
      <c r="B3" s="556"/>
      <c r="C3" s="556"/>
      <c r="D3" s="556"/>
      <c r="E3" s="556"/>
      <c r="F3" s="556"/>
      <c r="G3" s="556"/>
      <c r="H3" s="556"/>
      <c r="I3" s="556"/>
      <c r="J3" s="556"/>
      <c r="K3" s="556"/>
      <c r="L3" s="556"/>
    </row>
    <row r="4" customFormat="false" ht="20.25" hidden="false" customHeight="true" outlineLevel="0" collapsed="false">
      <c r="A4" s="557" t="str">
        <f aca="false">BH!$A$4</f>
        <v>ANEXO X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</row>
    <row r="5" customFormat="false" ht="18.75" hidden="false" customHeight="true" outlineLevel="0" collapsed="false">
      <c r="A5" s="558" t="s">
        <v>389</v>
      </c>
      <c r="B5" s="558"/>
      <c r="C5" s="558"/>
      <c r="D5" s="558"/>
      <c r="E5" s="558"/>
      <c r="F5" s="558"/>
      <c r="G5" s="558"/>
      <c r="H5" s="558"/>
      <c r="I5" s="558"/>
      <c r="J5" s="558"/>
      <c r="K5" s="558"/>
      <c r="L5" s="558"/>
    </row>
    <row r="6" customFormat="false" ht="12.75" hidden="false" customHeight="false" outlineLevel="0" collapsed="false">
      <c r="A6" s="559" t="s">
        <v>390</v>
      </c>
      <c r="B6" s="559"/>
      <c r="C6" s="559"/>
      <c r="D6" s="559"/>
      <c r="E6" s="559"/>
      <c r="F6" s="559"/>
      <c r="G6" s="560" t="str">
        <f aca="false">Dados!A7</f>
        <v>CCT 2026 – MG000731/2026 (BH e outras) e MG000730/2026 (Juiz de Fora) – Data base da categoria 01 de janeiro</v>
      </c>
      <c r="H6" s="560"/>
      <c r="I6" s="560"/>
      <c r="J6" s="560"/>
      <c r="K6" s="560"/>
      <c r="L6" s="560"/>
    </row>
    <row r="7" customFormat="false" ht="23.25" hidden="false" customHeight="true" outlineLevel="0" collapsed="false">
      <c r="A7" s="268" t="s">
        <v>476</v>
      </c>
      <c r="B7" s="268"/>
      <c r="C7" s="268"/>
      <c r="D7" s="268"/>
      <c r="E7" s="268"/>
      <c r="F7" s="268"/>
      <c r="G7" s="268"/>
      <c r="H7" s="268"/>
      <c r="I7" s="561" t="s">
        <v>102</v>
      </c>
      <c r="J7" s="561"/>
      <c r="K7" s="561"/>
      <c r="L7" s="561"/>
    </row>
    <row r="8" customFormat="false" ht="16.5" hidden="false" customHeight="true" outlineLevel="0" collapsed="false">
      <c r="A8" s="562" t="s">
        <v>392</v>
      </c>
      <c r="B8" s="562"/>
      <c r="C8" s="562"/>
      <c r="D8" s="562"/>
      <c r="E8" s="562"/>
      <c r="F8" s="562"/>
      <c r="G8" s="562"/>
      <c r="H8" s="562"/>
      <c r="I8" s="562"/>
      <c r="J8" s="562"/>
      <c r="K8" s="562"/>
      <c r="L8" s="562"/>
    </row>
    <row r="9" customFormat="false" ht="12.75" hidden="false" customHeight="true" outlineLevel="0" collapsed="false">
      <c r="A9" s="563" t="s">
        <v>205</v>
      </c>
      <c r="B9" s="564" t="s">
        <v>393</v>
      </c>
      <c r="C9" s="565" t="s">
        <v>394</v>
      </c>
      <c r="D9" s="565"/>
      <c r="E9" s="566" t="s">
        <v>395</v>
      </c>
      <c r="F9" s="567" t="s">
        <v>396</v>
      </c>
      <c r="G9" s="568"/>
      <c r="H9" s="568"/>
      <c r="I9" s="568"/>
      <c r="J9" s="568"/>
      <c r="K9" s="568"/>
      <c r="L9" s="568"/>
    </row>
    <row r="10" customFormat="false" ht="68.25" hidden="false" customHeight="true" outlineLevel="0" collapsed="false">
      <c r="A10" s="563"/>
      <c r="B10" s="564"/>
      <c r="C10" s="565"/>
      <c r="D10" s="565"/>
      <c r="E10" s="566"/>
      <c r="F10" s="566"/>
      <c r="G10" s="569" t="s">
        <v>137</v>
      </c>
      <c r="H10" s="569" t="s">
        <v>138</v>
      </c>
      <c r="I10" s="569" t="s">
        <v>139</v>
      </c>
      <c r="J10" s="569" t="s">
        <v>455</v>
      </c>
      <c r="K10" s="569" t="s">
        <v>141</v>
      </c>
      <c r="L10" s="570" t="s">
        <v>142</v>
      </c>
    </row>
    <row r="11" customFormat="false" ht="18" hidden="false" customHeight="true" outlineLevel="0" collapsed="false">
      <c r="A11" s="741" t="s">
        <v>400</v>
      </c>
      <c r="B11" s="741"/>
      <c r="C11" s="741"/>
      <c r="D11" s="741"/>
      <c r="E11" s="741"/>
      <c r="F11" s="741"/>
      <c r="G11" s="741"/>
      <c r="H11" s="741"/>
      <c r="I11" s="741"/>
      <c r="J11" s="741"/>
      <c r="K11" s="741"/>
      <c r="L11" s="741"/>
    </row>
    <row r="12" customFormat="false" ht="18" hidden="false" customHeight="true" outlineLevel="0" collapsed="false">
      <c r="A12" s="574" t="n">
        <v>1</v>
      </c>
      <c r="B12" s="575" t="n">
        <v>1</v>
      </c>
      <c r="C12" s="576" t="s">
        <v>401</v>
      </c>
      <c r="D12" s="576"/>
      <c r="E12" s="577" t="n">
        <v>220</v>
      </c>
      <c r="F12" s="578" t="n">
        <f aca="false">Dados!F8</f>
        <v>2524.9</v>
      </c>
      <c r="G12" s="579" t="n">
        <f aca="false">F12</f>
        <v>2524.9</v>
      </c>
      <c r="H12" s="579" t="n">
        <v>0</v>
      </c>
      <c r="I12" s="580" t="n">
        <v>0</v>
      </c>
      <c r="J12" s="580" t="n">
        <f aca="false">F12</f>
        <v>2524.9</v>
      </c>
      <c r="K12" s="580" t="n">
        <v>0</v>
      </c>
      <c r="L12" s="581" t="n">
        <v>0</v>
      </c>
    </row>
    <row r="13" customFormat="false" ht="18" hidden="false" customHeight="true" outlineLevel="0" collapsed="false">
      <c r="A13" s="574"/>
      <c r="B13" s="575"/>
      <c r="C13" s="582" t="s">
        <v>293</v>
      </c>
      <c r="D13" s="582"/>
      <c r="E13" s="582"/>
      <c r="F13" s="583" t="n">
        <v>0.3</v>
      </c>
      <c r="G13" s="584" t="n">
        <f aca="false">ROUND(($F$13*G12),2)</f>
        <v>757.47</v>
      </c>
      <c r="H13" s="584" t="n">
        <f aca="false">ROUND(($F$13*H12),2)</f>
        <v>0</v>
      </c>
      <c r="I13" s="584" t="n">
        <f aca="false">ROUND(($F$13*I12),2)</f>
        <v>0</v>
      </c>
      <c r="J13" s="584" t="n">
        <f aca="false">ROUND(($F$13*J12),2)</f>
        <v>757.47</v>
      </c>
      <c r="K13" s="584" t="n">
        <f aca="false">ROUND(($F$13*K12),2)</f>
        <v>0</v>
      </c>
      <c r="L13" s="585" t="n">
        <f aca="false">ROUND(($F$13*L12),2)</f>
        <v>0</v>
      </c>
    </row>
    <row r="14" customFormat="false" ht="18" hidden="false" customHeight="true" outlineLevel="0" collapsed="false">
      <c r="A14" s="574"/>
      <c r="B14" s="575"/>
      <c r="C14" s="586" t="s">
        <v>402</v>
      </c>
      <c r="D14" s="586"/>
      <c r="E14" s="586"/>
      <c r="F14" s="586"/>
      <c r="G14" s="787" t="n">
        <f aca="false">SUM(G12:G13)</f>
        <v>3282.37</v>
      </c>
      <c r="H14" s="276" t="n">
        <f aca="false">SUM(H12:H13)</f>
        <v>0</v>
      </c>
      <c r="I14" s="276" t="n">
        <f aca="false">SUM(I12:I13)</f>
        <v>0</v>
      </c>
      <c r="J14" s="276" t="n">
        <f aca="false">SUM(J12:J13)</f>
        <v>3282.37</v>
      </c>
      <c r="K14" s="276" t="n">
        <f aca="false">SUM(K12:K13)</f>
        <v>0</v>
      </c>
      <c r="L14" s="587" t="n">
        <f aca="false">SUM(L12:L13)</f>
        <v>0</v>
      </c>
    </row>
    <row r="15" customFormat="false" ht="18" hidden="false" customHeight="true" outlineLevel="0" collapsed="false">
      <c r="A15" s="574"/>
      <c r="B15" s="575"/>
      <c r="C15" s="588" t="s">
        <v>122</v>
      </c>
      <c r="D15" s="588"/>
      <c r="E15" s="588"/>
      <c r="F15" s="589" t="n">
        <v>0</v>
      </c>
      <c r="G15" s="462" t="n">
        <f aca="false">IF(Dados!$P$13="SIM",Dados!$Q$13,0)</f>
        <v>0</v>
      </c>
      <c r="H15" s="276" t="n">
        <v>0</v>
      </c>
      <c r="I15" s="276" t="n">
        <v>0</v>
      </c>
      <c r="J15" s="276" t="n">
        <v>0</v>
      </c>
      <c r="K15" s="276" t="n">
        <v>0</v>
      </c>
      <c r="L15" s="587" t="n">
        <v>0</v>
      </c>
    </row>
    <row r="16" customFormat="false" ht="27" hidden="false" customHeight="true" outlineLevel="0" collapsed="false">
      <c r="A16" s="574"/>
      <c r="B16" s="575"/>
      <c r="C16" s="588" t="s">
        <v>456</v>
      </c>
      <c r="D16" s="588"/>
      <c r="E16" s="590"/>
      <c r="F16" s="591" t="n">
        <v>0</v>
      </c>
      <c r="G16" s="276" t="n">
        <v>0</v>
      </c>
      <c r="H16" s="276" t="n">
        <v>0</v>
      </c>
      <c r="I16" s="578" t="n">
        <v>0</v>
      </c>
      <c r="J16" s="578" t="n">
        <v>0</v>
      </c>
      <c r="K16" s="578" t="n">
        <v>0</v>
      </c>
      <c r="L16" s="592" t="n">
        <v>0</v>
      </c>
    </row>
    <row r="17" customFormat="false" ht="27" hidden="false" customHeight="true" outlineLevel="0" collapsed="false">
      <c r="A17" s="574"/>
      <c r="B17" s="575"/>
      <c r="C17" s="588" t="s">
        <v>457</v>
      </c>
      <c r="D17" s="588"/>
      <c r="E17" s="590"/>
      <c r="F17" s="591" t="n">
        <v>0</v>
      </c>
      <c r="G17" s="593" t="n">
        <v>0</v>
      </c>
      <c r="H17" s="593" t="n">
        <f aca="false">ROUND((H12*F17),2)</f>
        <v>0</v>
      </c>
      <c r="I17" s="594" t="n">
        <v>0</v>
      </c>
      <c r="J17" s="594" t="n">
        <v>0</v>
      </c>
      <c r="K17" s="594" t="n">
        <v>0</v>
      </c>
      <c r="L17" s="595" t="n">
        <v>0</v>
      </c>
    </row>
    <row r="18" customFormat="false" ht="18" hidden="false" customHeight="true" outlineLevel="0" collapsed="false">
      <c r="A18" s="574"/>
      <c r="B18" s="575"/>
      <c r="C18" s="596" t="s">
        <v>117</v>
      </c>
      <c r="D18" s="597"/>
      <c r="E18" s="598" t="n">
        <f aca="false">Dados!O10</f>
        <v>15.21</v>
      </c>
      <c r="F18" s="599" t="n">
        <f aca="false">Dados!K12</f>
        <v>0.4</v>
      </c>
      <c r="G18" s="593" t="n">
        <v>0</v>
      </c>
      <c r="H18" s="593" t="n">
        <v>0</v>
      </c>
      <c r="I18" s="593" t="n">
        <v>0</v>
      </c>
      <c r="J18" s="593"/>
      <c r="K18" s="593" t="n">
        <v>0</v>
      </c>
      <c r="L18" s="595" t="n">
        <f aca="false">((($F$18*L14/220)*7)*$E$18)</f>
        <v>0</v>
      </c>
    </row>
    <row r="19" customFormat="false" ht="18" hidden="false" customHeight="true" outlineLevel="0" collapsed="false">
      <c r="A19" s="574"/>
      <c r="B19" s="575"/>
      <c r="C19" s="600" t="s">
        <v>336</v>
      </c>
      <c r="D19" s="600"/>
      <c r="E19" s="600"/>
      <c r="F19" s="601" t="n">
        <v>0.2</v>
      </c>
      <c r="G19" s="593" t="n">
        <f aca="false">G18*$F$19</f>
        <v>0</v>
      </c>
      <c r="H19" s="593" t="n">
        <f aca="false">H18*$F$19</f>
        <v>0</v>
      </c>
      <c r="I19" s="593" t="n">
        <f aca="false">I18*$F$19</f>
        <v>0</v>
      </c>
      <c r="J19" s="593" t="n">
        <f aca="false">J18*$F$19</f>
        <v>0</v>
      </c>
      <c r="K19" s="593" t="n">
        <f aca="false">K18*$F$19</f>
        <v>0</v>
      </c>
      <c r="L19" s="595" t="n">
        <f aca="false">L18*$F$19</f>
        <v>0</v>
      </c>
    </row>
    <row r="20" customFormat="false" ht="18" hidden="false" customHeight="true" outlineLevel="0" collapsed="false">
      <c r="A20" s="574"/>
      <c r="B20" s="575"/>
      <c r="C20" s="602" t="s">
        <v>405</v>
      </c>
      <c r="D20" s="602"/>
      <c r="E20" s="602"/>
      <c r="F20" s="602"/>
      <c r="G20" s="603" t="n">
        <f aca="false">SUM(G14:G19)</f>
        <v>3282.37</v>
      </c>
      <c r="H20" s="603" t="n">
        <f aca="false">SUM(H14:H19)</f>
        <v>0</v>
      </c>
      <c r="I20" s="603" t="n">
        <f aca="false">SUM(I14:I19)</f>
        <v>0</v>
      </c>
      <c r="J20" s="603" t="n">
        <f aca="false">SUM(J14:J19)</f>
        <v>3282.37</v>
      </c>
      <c r="K20" s="603" t="n">
        <f aca="false">SUM(K14:K19)</f>
        <v>0</v>
      </c>
      <c r="L20" s="604" t="n">
        <f aca="false">SUM(L14:L19)</f>
        <v>0</v>
      </c>
    </row>
    <row r="21" customFormat="false" ht="18" hidden="false" customHeight="true" outlineLevel="0" collapsed="false">
      <c r="A21" s="574"/>
      <c r="B21" s="575"/>
      <c r="C21" s="605" t="s">
        <v>406</v>
      </c>
      <c r="D21" s="605"/>
      <c r="E21" s="605"/>
      <c r="F21" s="606" t="n">
        <f aca="false">Encargos!C58</f>
        <v>0.764</v>
      </c>
      <c r="G21" s="579" t="n">
        <f aca="false">ROUND(($F$21*G20),2)</f>
        <v>2507.73</v>
      </c>
      <c r="H21" s="579" t="n">
        <f aca="false">ROUND(($F$21*H20),2)</f>
        <v>0</v>
      </c>
      <c r="I21" s="579" t="n">
        <f aca="false">ROUND(($F$21*I20),2)</f>
        <v>0</v>
      </c>
      <c r="J21" s="579" t="n">
        <f aca="false">ROUND(($F$21*J20),2)</f>
        <v>2507.73</v>
      </c>
      <c r="K21" s="579" t="n">
        <f aca="false">ROUND(($F$21*K20),2)</f>
        <v>0</v>
      </c>
      <c r="L21" s="581" t="n">
        <f aca="false">ROUND(($F$21*L20),2)</f>
        <v>0</v>
      </c>
    </row>
    <row r="22" customFormat="false" ht="43.5" hidden="false" customHeight="true" outlineLevel="0" collapsed="false">
      <c r="A22" s="574"/>
      <c r="B22" s="575"/>
      <c r="C22" s="607" t="s">
        <v>341</v>
      </c>
      <c r="D22" s="607" t="n">
        <f aca="false">Dados!O11</f>
        <v>4.97</v>
      </c>
      <c r="E22" s="608" t="n">
        <f aca="false">Dados!E15</f>
        <v>22</v>
      </c>
      <c r="F22" s="593" t="n">
        <f aca="false">Dados!O10</f>
        <v>15.21</v>
      </c>
      <c r="G22" s="584" t="n">
        <v>0</v>
      </c>
      <c r="H22" s="584" t="n">
        <v>0</v>
      </c>
      <c r="I22" s="609" t="n">
        <v>0</v>
      </c>
      <c r="J22" s="584" t="n">
        <f aca="false">ROUND((J14/220)*1.6*D22,2)</f>
        <v>118.64</v>
      </c>
      <c r="K22" s="584" t="n">
        <f aca="false">ROUND((((K14/220)+((K14/220)*0.6))*$F$22),2)</f>
        <v>0</v>
      </c>
      <c r="L22" s="585" t="n">
        <f aca="false">ROUND((((L14/220)+((L14/220)*0.6))*$F$22),2)</f>
        <v>0</v>
      </c>
    </row>
    <row r="23" customFormat="false" ht="18" hidden="false" customHeight="true" outlineLevel="0" collapsed="false">
      <c r="A23" s="610" t="s">
        <v>407</v>
      </c>
      <c r="B23" s="610"/>
      <c r="C23" s="610"/>
      <c r="D23" s="610"/>
      <c r="E23" s="610"/>
      <c r="F23" s="610"/>
      <c r="G23" s="611" t="n">
        <f aca="false">SUM(G20:G22)</f>
        <v>5790.1</v>
      </c>
      <c r="H23" s="611" t="n">
        <f aca="false">SUM(H20:H22)</f>
        <v>0</v>
      </c>
      <c r="I23" s="611" t="n">
        <f aca="false">SUM(I20:I22)</f>
        <v>0</v>
      </c>
      <c r="J23" s="611" t="n">
        <f aca="false">SUM(J20:J22)</f>
        <v>5908.74</v>
      </c>
      <c r="K23" s="611" t="n">
        <f aca="false">SUM(K20:K22)</f>
        <v>0</v>
      </c>
      <c r="L23" s="612" t="n">
        <f aca="false">SUM(L20:L22)</f>
        <v>0</v>
      </c>
    </row>
    <row r="24" customFormat="false" ht="18" hidden="false" customHeight="true" outlineLevel="0" collapsed="false">
      <c r="A24" s="613" t="s">
        <v>408</v>
      </c>
      <c r="B24" s="613"/>
      <c r="C24" s="613"/>
      <c r="D24" s="613"/>
      <c r="E24" s="613"/>
      <c r="F24" s="613"/>
      <c r="G24" s="613"/>
      <c r="H24" s="613"/>
      <c r="I24" s="613"/>
      <c r="J24" s="613"/>
      <c r="K24" s="613"/>
      <c r="L24" s="613"/>
    </row>
    <row r="25" customFormat="false" ht="18" hidden="false" customHeight="true" outlineLevel="0" collapsed="false">
      <c r="A25" s="614" t="s">
        <v>205</v>
      </c>
      <c r="B25" s="614"/>
      <c r="C25" s="496" t="s">
        <v>409</v>
      </c>
      <c r="D25" s="496"/>
      <c r="E25" s="615" t="s">
        <v>206</v>
      </c>
      <c r="F25" s="616" t="s">
        <v>410</v>
      </c>
      <c r="G25" s="616"/>
      <c r="H25" s="616"/>
      <c r="I25" s="616"/>
      <c r="J25" s="616"/>
      <c r="K25" s="616"/>
      <c r="L25" s="616"/>
    </row>
    <row r="26" customFormat="false" ht="18" hidden="false" customHeight="true" outlineLevel="0" collapsed="false">
      <c r="A26" s="617" t="s">
        <v>107</v>
      </c>
      <c r="B26" s="617"/>
      <c r="C26" s="617"/>
      <c r="D26" s="577"/>
      <c r="E26" s="618"/>
      <c r="F26" s="619"/>
      <c r="G26" s="579" t="n">
        <f aca="false">Dados!$F$9</f>
        <v>82.45</v>
      </c>
      <c r="H26" s="580" t="n">
        <v>0</v>
      </c>
      <c r="I26" s="580" t="n">
        <v>0</v>
      </c>
      <c r="J26" s="579" t="n">
        <f aca="false">Dados!F9</f>
        <v>82.45</v>
      </c>
      <c r="K26" s="580" t="n">
        <v>0</v>
      </c>
      <c r="L26" s="581" t="n">
        <v>0</v>
      </c>
    </row>
    <row r="27" customFormat="false" ht="18" hidden="false" customHeight="true" outlineLevel="0" collapsed="false">
      <c r="A27" s="274" t="s">
        <v>110</v>
      </c>
      <c r="B27" s="274"/>
      <c r="C27" s="274"/>
      <c r="D27" s="760"/>
      <c r="E27" s="761"/>
      <c r="F27" s="646"/>
      <c r="G27" s="593" t="n">
        <f aca="false">Dados!$F$10</f>
        <v>20.7</v>
      </c>
      <c r="H27" s="594" t="n">
        <v>0</v>
      </c>
      <c r="I27" s="594" t="n">
        <v>0</v>
      </c>
      <c r="J27" s="593" t="n">
        <f aca="false">Dados!F10</f>
        <v>20.7</v>
      </c>
      <c r="K27" s="594" t="n">
        <v>0</v>
      </c>
      <c r="L27" s="595" t="n">
        <v>0</v>
      </c>
    </row>
    <row r="28" customFormat="false" ht="24.75" hidden="false" customHeight="true" outlineLevel="0" collapsed="false">
      <c r="A28" s="620" t="s">
        <v>411</v>
      </c>
      <c r="B28" s="620"/>
      <c r="C28" s="620"/>
      <c r="D28" s="607"/>
      <c r="E28" s="593"/>
      <c r="F28" s="623"/>
      <c r="G28" s="593" t="n">
        <f aca="false">Dados!$F$11</f>
        <v>4</v>
      </c>
      <c r="H28" s="594" t="n">
        <v>0</v>
      </c>
      <c r="I28" s="594" t="n">
        <v>0</v>
      </c>
      <c r="J28" s="593" t="n">
        <f aca="false">Dados!F11</f>
        <v>4</v>
      </c>
      <c r="K28" s="594" t="n">
        <v>0</v>
      </c>
      <c r="L28" s="595" t="n">
        <v>0</v>
      </c>
    </row>
    <row r="29" customFormat="false" ht="18" hidden="false" customHeight="true" outlineLevel="0" collapsed="false">
      <c r="A29" s="620" t="s">
        <v>116</v>
      </c>
      <c r="B29" s="620"/>
      <c r="C29" s="620"/>
      <c r="D29" s="275"/>
      <c r="E29" s="532"/>
      <c r="F29" s="623"/>
      <c r="G29" s="593" t="n">
        <f aca="false">Dados!$F$12</f>
        <v>156.95</v>
      </c>
      <c r="H29" s="594" t="n">
        <v>0</v>
      </c>
      <c r="I29" s="594" t="n">
        <v>0</v>
      </c>
      <c r="J29" s="593" t="n">
        <f aca="false">Dados!F12</f>
        <v>156.95</v>
      </c>
      <c r="K29" s="594" t="n">
        <v>0</v>
      </c>
      <c r="L29" s="595" t="n">
        <v>0</v>
      </c>
    </row>
    <row r="30" customFormat="false" ht="18" hidden="false" customHeight="true" outlineLevel="0" collapsed="false">
      <c r="A30" s="620" t="s">
        <v>412</v>
      </c>
      <c r="B30" s="620"/>
      <c r="C30" s="620"/>
      <c r="D30" s="275"/>
      <c r="E30" s="532"/>
      <c r="F30" s="623"/>
      <c r="G30" s="593" t="n">
        <f aca="false">Dados!$F$13</f>
        <v>21.17</v>
      </c>
      <c r="H30" s="594" t="n">
        <v>0</v>
      </c>
      <c r="I30" s="594" t="n">
        <v>0</v>
      </c>
      <c r="J30" s="593" t="n">
        <f aca="false">Dados!F13</f>
        <v>21.17</v>
      </c>
      <c r="K30" s="594" t="n">
        <v>0</v>
      </c>
      <c r="L30" s="595" t="n">
        <v>0</v>
      </c>
    </row>
    <row r="31" customFormat="false" ht="18" hidden="false" customHeight="true" outlineLevel="0" collapsed="false">
      <c r="A31" s="274" t="s">
        <v>125</v>
      </c>
      <c r="B31" s="274"/>
      <c r="C31" s="274"/>
      <c r="D31" s="275"/>
      <c r="E31" s="593"/>
      <c r="F31" s="623"/>
      <c r="G31" s="593" t="n">
        <f aca="false">Dados!$F$14</f>
        <v>210.57</v>
      </c>
      <c r="H31" s="594" t="n">
        <v>0</v>
      </c>
      <c r="I31" s="594" t="n">
        <v>0</v>
      </c>
      <c r="J31" s="593" t="n">
        <f aca="false">Dados!F14</f>
        <v>210.57</v>
      </c>
      <c r="K31" s="594" t="n">
        <v>0</v>
      </c>
      <c r="L31" s="595" t="n">
        <v>0</v>
      </c>
    </row>
    <row r="32" customFormat="false" ht="18" hidden="false" customHeight="true" outlineLevel="0" collapsed="false">
      <c r="A32" s="624" t="s">
        <v>126</v>
      </c>
      <c r="B32" s="624"/>
      <c r="C32" s="625" t="n">
        <f aca="false">Dados!E15</f>
        <v>22</v>
      </c>
      <c r="D32" s="626" t="n">
        <f aca="false">Dados!D15</f>
        <v>15.21</v>
      </c>
      <c r="E32" s="627" t="n">
        <f aca="false">Dados!F15</f>
        <v>0</v>
      </c>
      <c r="F32" s="623" t="n">
        <f aca="false">Dados!G15</f>
        <v>28.16</v>
      </c>
      <c r="G32" s="593" t="n">
        <f aca="false">ROUND((($F$32*$C$32)-(($F$32*$C$32)*$E$32)),2)</f>
        <v>619.52</v>
      </c>
      <c r="H32" s="593"/>
      <c r="I32" s="593"/>
      <c r="J32" s="593" t="n">
        <f aca="false">ROUND((($F$32*$D$32)-(($F$32*$D$32)*$E$32)),2)</f>
        <v>428.31</v>
      </c>
      <c r="K32" s="594" t="n">
        <v>0</v>
      </c>
      <c r="L32" s="595" t="n">
        <v>0</v>
      </c>
    </row>
    <row r="33" customFormat="false" ht="18" hidden="false" customHeight="true" outlineLevel="0" collapsed="false">
      <c r="A33" s="629" t="s">
        <v>128</v>
      </c>
      <c r="B33" s="629"/>
      <c r="C33" s="630" t="n">
        <f aca="false">Dados!E16</f>
        <v>22</v>
      </c>
      <c r="D33" s="631" t="n">
        <f aca="false">Dados!D16</f>
        <v>15.21</v>
      </c>
      <c r="E33" s="632" t="n">
        <f aca="false">Dados!F16</f>
        <v>0.06</v>
      </c>
      <c r="F33" s="633" t="n">
        <f aca="false">Dados!E44</f>
        <v>3.9</v>
      </c>
      <c r="G33" s="584" t="n">
        <f aca="false">ROUND((IF(((($F$33*2)*$C$33)-($E$33*G12))&gt;0,((($F$33*2)*$C$33)-($E$33*G12)),0)),2)</f>
        <v>20.11</v>
      </c>
      <c r="H33" s="584"/>
      <c r="I33" s="584"/>
      <c r="J33" s="584" t="n">
        <f aca="false">ROUND((IF(((($F$33*2)*$D$33)-($E$33*J12))&gt;0,((($F$33*2)*$D$33)-($E$33*J12)),0)),2)</f>
        <v>0</v>
      </c>
      <c r="K33" s="594" t="n">
        <v>0</v>
      </c>
      <c r="L33" s="595" t="n">
        <v>0</v>
      </c>
    </row>
    <row r="34" customFormat="false" ht="18" hidden="false" customHeight="true" outlineLevel="0" collapsed="false">
      <c r="A34" s="629" t="str">
        <f aca="false">Dados!H17</f>
        <v>Outros (inserir somente com a justificativa legal)</v>
      </c>
      <c r="B34" s="629"/>
      <c r="C34" s="629"/>
      <c r="D34" s="629"/>
      <c r="E34" s="764"/>
      <c r="F34" s="765"/>
      <c r="G34" s="634" t="n">
        <f aca="false">Dados!M17</f>
        <v>0</v>
      </c>
      <c r="H34" s="276" t="n">
        <f aca="false">Dados!M17</f>
        <v>0</v>
      </c>
      <c r="I34" s="276" t="n">
        <f aca="false">Dados!M17</f>
        <v>0</v>
      </c>
      <c r="J34" s="276" t="n">
        <f aca="false">Dados!M17</f>
        <v>0</v>
      </c>
      <c r="K34" s="276" t="n">
        <f aca="false">Dados!M17</f>
        <v>0</v>
      </c>
      <c r="L34" s="587" t="n">
        <f aca="false">Dados!M17</f>
        <v>0</v>
      </c>
    </row>
    <row r="35" customFormat="false" ht="18" hidden="false" customHeight="true" outlineLevel="0" collapsed="false">
      <c r="A35" s="629" t="str">
        <f aca="false">Dados!H18</f>
        <v>Outros (inserir somente com a justificativa legal)</v>
      </c>
      <c r="B35" s="629"/>
      <c r="C35" s="629"/>
      <c r="D35" s="629"/>
      <c r="E35" s="764"/>
      <c r="F35" s="765"/>
      <c r="G35" s="634" t="n">
        <f aca="false">Dados!M18</f>
        <v>0</v>
      </c>
      <c r="H35" s="276" t="n">
        <f aca="false">Dados!M18</f>
        <v>0</v>
      </c>
      <c r="I35" s="276" t="n">
        <f aca="false">Dados!M18</f>
        <v>0</v>
      </c>
      <c r="J35" s="276" t="n">
        <f aca="false">Dados!M18</f>
        <v>0</v>
      </c>
      <c r="K35" s="276" t="n">
        <f aca="false">Dados!M18</f>
        <v>0</v>
      </c>
      <c r="L35" s="587" t="n">
        <f aca="false">Dados!M18</f>
        <v>0</v>
      </c>
    </row>
    <row r="36" customFormat="false" ht="18" hidden="false" customHeight="true" outlineLevel="0" collapsed="false">
      <c r="A36" s="629" t="str">
        <f aca="false">Dados!H19</f>
        <v>Outros (inserir somente com a justificativa legal)</v>
      </c>
      <c r="B36" s="629"/>
      <c r="C36" s="629"/>
      <c r="D36" s="629"/>
      <c r="E36" s="764"/>
      <c r="F36" s="765"/>
      <c r="G36" s="634" t="n">
        <f aca="false">Dados!M19</f>
        <v>0</v>
      </c>
      <c r="H36" s="276" t="n">
        <f aca="false">Dados!M19</f>
        <v>0</v>
      </c>
      <c r="I36" s="276" t="n">
        <f aca="false">Dados!M19</f>
        <v>0</v>
      </c>
      <c r="J36" s="276" t="n">
        <f aca="false">Dados!M19</f>
        <v>0</v>
      </c>
      <c r="K36" s="276" t="n">
        <f aca="false">Dados!M19</f>
        <v>0</v>
      </c>
      <c r="L36" s="587" t="n">
        <f aca="false">Dados!M19</f>
        <v>0</v>
      </c>
    </row>
    <row r="37" customFormat="false" ht="18" hidden="false" customHeight="true" outlineLevel="0" collapsed="false">
      <c r="A37" s="635" t="s">
        <v>413</v>
      </c>
      <c r="B37" s="635"/>
      <c r="C37" s="635"/>
      <c r="D37" s="635"/>
      <c r="E37" s="635"/>
      <c r="F37" s="635"/>
      <c r="G37" s="603" t="n">
        <f aca="false">SUM(G26:G36)</f>
        <v>1135.47</v>
      </c>
      <c r="H37" s="603" t="n">
        <f aca="false">SUM(H26:H36)</f>
        <v>0</v>
      </c>
      <c r="I37" s="603" t="n">
        <f aca="false">SUM(I26:I36)</f>
        <v>0</v>
      </c>
      <c r="J37" s="603" t="n">
        <f aca="false">SUM(J26:J36)</f>
        <v>924.15</v>
      </c>
      <c r="K37" s="603" t="n">
        <f aca="false">SUM(K26:K36)</f>
        <v>0</v>
      </c>
      <c r="L37" s="604" t="n">
        <f aca="false">SUM(L26:L36)</f>
        <v>0</v>
      </c>
    </row>
    <row r="38" customFormat="false" ht="18" hidden="false" customHeight="true" outlineLevel="0" collapsed="false">
      <c r="A38" s="636" t="s">
        <v>414</v>
      </c>
      <c r="B38" s="636"/>
      <c r="C38" s="636"/>
      <c r="D38" s="636"/>
      <c r="E38" s="636"/>
      <c r="F38" s="636"/>
      <c r="G38" s="637" t="n">
        <f aca="false">G23+G37</f>
        <v>6925.57</v>
      </c>
      <c r="H38" s="611" t="n">
        <f aca="false">H23+H37</f>
        <v>0</v>
      </c>
      <c r="I38" s="611" t="n">
        <f aca="false">I23+I37</f>
        <v>0</v>
      </c>
      <c r="J38" s="611" t="n">
        <f aca="false">J23+J37</f>
        <v>6832.89</v>
      </c>
      <c r="K38" s="611" t="n">
        <f aca="false">K23+K37</f>
        <v>0</v>
      </c>
      <c r="L38" s="612" t="n">
        <f aca="false">L23+L37</f>
        <v>0</v>
      </c>
    </row>
    <row r="39" customFormat="false" ht="18" hidden="false" customHeight="true" outlineLevel="0" collapsed="false">
      <c r="A39" s="613" t="s">
        <v>415</v>
      </c>
      <c r="B39" s="613"/>
      <c r="C39" s="613"/>
      <c r="D39" s="613"/>
      <c r="E39" s="613"/>
      <c r="F39" s="613"/>
      <c r="G39" s="613"/>
      <c r="H39" s="613"/>
      <c r="I39" s="613"/>
      <c r="J39" s="613"/>
      <c r="K39" s="613"/>
      <c r="L39" s="613"/>
    </row>
    <row r="40" customFormat="false" ht="18" hidden="false" customHeight="true" outlineLevel="0" collapsed="false">
      <c r="A40" s="638" t="s">
        <v>205</v>
      </c>
      <c r="B40" s="638"/>
      <c r="C40" s="638"/>
      <c r="D40" s="638"/>
      <c r="E40" s="496" t="s">
        <v>206</v>
      </c>
      <c r="F40" s="496"/>
      <c r="G40" s="639"/>
      <c r="H40" s="639"/>
      <c r="I40" s="639"/>
      <c r="J40" s="639"/>
      <c r="K40" s="639"/>
      <c r="L40" s="639"/>
    </row>
    <row r="41" customFormat="false" ht="18" hidden="false" customHeight="true" outlineLevel="0" collapsed="false">
      <c r="A41" s="640" t="s">
        <v>416</v>
      </c>
      <c r="B41" s="641"/>
      <c r="C41" s="641"/>
      <c r="D41" s="641"/>
      <c r="E41" s="642" t="n">
        <f aca="false">Dados!K8</f>
        <v>0.03</v>
      </c>
      <c r="F41" s="643"/>
      <c r="G41" s="644" t="n">
        <f aca="false">ROUND((G38*$E$41),2)</f>
        <v>207.77</v>
      </c>
      <c r="H41" s="579" t="n">
        <f aca="false">ROUND((H38*$E$41),2)</f>
        <v>0</v>
      </c>
      <c r="I41" s="579" t="n">
        <f aca="false">ROUND((I38*$E$41),2)</f>
        <v>0</v>
      </c>
      <c r="J41" s="579" t="n">
        <f aca="false">ROUND((J38*$E$41),2)</f>
        <v>204.99</v>
      </c>
      <c r="K41" s="579" t="n">
        <f aca="false">ROUND((K38*$E$41),2)</f>
        <v>0</v>
      </c>
      <c r="L41" s="581" t="n">
        <f aca="false">ROUND((L38*$E$41),2)</f>
        <v>0</v>
      </c>
    </row>
    <row r="42" customFormat="false" ht="18" hidden="false" customHeight="true" outlineLevel="0" collapsed="false">
      <c r="A42" s="645" t="s">
        <v>417</v>
      </c>
      <c r="B42" s="645"/>
      <c r="C42" s="645"/>
      <c r="D42" s="645"/>
      <c r="E42" s="646"/>
      <c r="F42" s="647"/>
      <c r="G42" s="593" t="n">
        <f aca="false">G38+G41</f>
        <v>7133.34</v>
      </c>
      <c r="H42" s="593" t="n">
        <f aca="false">H38+H41</f>
        <v>0</v>
      </c>
      <c r="I42" s="593" t="n">
        <f aca="false">I38+I41</f>
        <v>0</v>
      </c>
      <c r="J42" s="593" t="n">
        <f aca="false">J38+J41</f>
        <v>7037.88</v>
      </c>
      <c r="K42" s="593" t="n">
        <f aca="false">K38+K41</f>
        <v>0</v>
      </c>
      <c r="L42" s="595" t="n">
        <f aca="false">L38+L41</f>
        <v>0</v>
      </c>
    </row>
    <row r="43" customFormat="false" ht="18" hidden="false" customHeight="true" outlineLevel="0" collapsed="false">
      <c r="A43" s="274" t="s">
        <v>108</v>
      </c>
      <c r="B43" s="274"/>
      <c r="C43" s="274"/>
      <c r="D43" s="274"/>
      <c r="E43" s="646" t="n">
        <f aca="false">Dados!K9</f>
        <v>0.0679</v>
      </c>
      <c r="F43" s="647"/>
      <c r="G43" s="593" t="n">
        <f aca="false">ROUND((G42*$E$43),2)</f>
        <v>484.35</v>
      </c>
      <c r="H43" s="593" t="n">
        <f aca="false">ROUND((H42*$E$43),2)</f>
        <v>0</v>
      </c>
      <c r="I43" s="593" t="n">
        <f aca="false">ROUND((I42*$E$43),2)</f>
        <v>0</v>
      </c>
      <c r="J43" s="593" t="n">
        <f aca="false">ROUND((J42*$E$43),2)</f>
        <v>477.87</v>
      </c>
      <c r="K43" s="593" t="n">
        <f aca="false">ROUND((K42*$E$43),2)</f>
        <v>0</v>
      </c>
      <c r="L43" s="595" t="n">
        <f aca="false">ROUND((L42*$E$43),2)</f>
        <v>0</v>
      </c>
    </row>
    <row r="44" customFormat="false" ht="24" hidden="false" customHeight="true" outlineLevel="0" collapsed="false">
      <c r="A44" s="648" t="s">
        <v>418</v>
      </c>
      <c r="B44" s="648"/>
      <c r="C44" s="648"/>
      <c r="D44" s="648"/>
      <c r="E44" s="649" t="n">
        <f aca="false">SUM(E41:E43)</f>
        <v>0.0979</v>
      </c>
      <c r="F44" s="650"/>
      <c r="G44" s="603" t="n">
        <f aca="false">G41+G43</f>
        <v>692.12</v>
      </c>
      <c r="H44" s="603" t="n">
        <f aca="false">H41+H43</f>
        <v>0</v>
      </c>
      <c r="I44" s="603" t="n">
        <f aca="false">I41+I43</f>
        <v>0</v>
      </c>
      <c r="J44" s="603" t="n">
        <f aca="false">J41+J43</f>
        <v>682.86</v>
      </c>
      <c r="K44" s="603" t="n">
        <f aca="false">K41+K43</f>
        <v>0</v>
      </c>
      <c r="L44" s="604" t="n">
        <f aca="false">L41+L43</f>
        <v>0</v>
      </c>
    </row>
    <row r="45" customFormat="false" ht="25.5" hidden="false" customHeight="true" outlineLevel="0" collapsed="false">
      <c r="A45" s="651" t="s">
        <v>419</v>
      </c>
      <c r="B45" s="651"/>
      <c r="C45" s="651"/>
      <c r="D45" s="651"/>
      <c r="E45" s="651"/>
      <c r="F45" s="651"/>
      <c r="G45" s="611" t="n">
        <f aca="false">G23+G37+G44</f>
        <v>7617.69</v>
      </c>
      <c r="H45" s="611" t="n">
        <f aca="false">H23+H37+H44</f>
        <v>0</v>
      </c>
      <c r="I45" s="611" t="n">
        <f aca="false">I23+I37+I44</f>
        <v>0</v>
      </c>
      <c r="J45" s="611" t="n">
        <f aca="false">J23+J37+J44</f>
        <v>7515.75</v>
      </c>
      <c r="K45" s="611" t="n">
        <f aca="false">K23+K37+K44</f>
        <v>0</v>
      </c>
      <c r="L45" s="612" t="n">
        <f aca="false">L23+L37+L44</f>
        <v>0</v>
      </c>
    </row>
    <row r="46" customFormat="false" ht="18" hidden="false" customHeight="true" outlineLevel="0" collapsed="false">
      <c r="A46" s="652" t="s">
        <v>420</v>
      </c>
      <c r="B46" s="652"/>
      <c r="C46" s="652"/>
      <c r="D46" s="652"/>
      <c r="E46" s="652"/>
      <c r="F46" s="652"/>
      <c r="G46" s="652"/>
      <c r="H46" s="652"/>
      <c r="I46" s="652"/>
      <c r="J46" s="652"/>
      <c r="K46" s="652"/>
      <c r="L46" s="652"/>
    </row>
    <row r="47" customFormat="false" ht="18" hidden="false" customHeight="true" outlineLevel="0" collapsed="false">
      <c r="A47" s="653" t="s">
        <v>205</v>
      </c>
      <c r="B47" s="653"/>
      <c r="C47" s="653"/>
      <c r="D47" s="653"/>
      <c r="E47" s="438" t="s">
        <v>206</v>
      </c>
      <c r="F47" s="438"/>
      <c r="G47" s="654"/>
      <c r="H47" s="654"/>
      <c r="I47" s="654"/>
      <c r="J47" s="654"/>
      <c r="K47" s="654"/>
      <c r="L47" s="654"/>
    </row>
    <row r="48" customFormat="false" ht="18" hidden="false" customHeight="true" outlineLevel="0" collapsed="false">
      <c r="A48" s="617" t="s">
        <v>111</v>
      </c>
      <c r="B48" s="617"/>
      <c r="C48" s="617"/>
      <c r="D48" s="617"/>
      <c r="E48" s="646" t="n">
        <f aca="false">Dados!K10</f>
        <v>0.076</v>
      </c>
      <c r="F48" s="647"/>
      <c r="G48" s="644" t="n">
        <f aca="false">ROUND((G52*$E$48),2)</f>
        <v>675.15</v>
      </c>
      <c r="H48" s="579" t="n">
        <f aca="false">ROUND((H52*$E$48),2)</f>
        <v>0</v>
      </c>
      <c r="I48" s="579" t="n">
        <f aca="false">ROUND((I52*$E$48),2)</f>
        <v>0</v>
      </c>
      <c r="J48" s="579" t="n">
        <f aca="false">ROUND((J52*$E$48),2)</f>
        <v>666.12</v>
      </c>
      <c r="K48" s="579" t="n">
        <f aca="false">ROUND((K52*$E$48),2)</f>
        <v>0</v>
      </c>
      <c r="L48" s="581" t="n">
        <f aca="false">ROUND((L52*$E$48),2)</f>
        <v>0</v>
      </c>
    </row>
    <row r="49" customFormat="false" ht="18" hidden="false" customHeight="true" outlineLevel="0" collapsed="false">
      <c r="A49" s="274" t="s">
        <v>421</v>
      </c>
      <c r="B49" s="274"/>
      <c r="C49" s="274"/>
      <c r="D49" s="274"/>
      <c r="E49" s="646" t="n">
        <f aca="false">Dados!K11</f>
        <v>0.0165</v>
      </c>
      <c r="F49" s="647"/>
      <c r="G49" s="593" t="n">
        <f aca="false">ROUND((G52*$E$49),2)</f>
        <v>146.58</v>
      </c>
      <c r="H49" s="593" t="n">
        <f aca="false">ROUND((H52*$E$49),2)</f>
        <v>0</v>
      </c>
      <c r="I49" s="593" t="n">
        <f aca="false">ROUND((I52*$E$49),2)</f>
        <v>0</v>
      </c>
      <c r="J49" s="593" t="n">
        <f aca="false">ROUND((J52*$E$49),2)</f>
        <v>144.62</v>
      </c>
      <c r="K49" s="593" t="n">
        <f aca="false">ROUND((K52*$E$49),2)</f>
        <v>0</v>
      </c>
      <c r="L49" s="595" t="n">
        <f aca="false">ROUND((L52*$E$49),2)</f>
        <v>0</v>
      </c>
    </row>
    <row r="50" customFormat="false" ht="18" hidden="false" customHeight="true" outlineLevel="0" collapsed="false">
      <c r="A50" s="274" t="s">
        <v>134</v>
      </c>
      <c r="B50" s="274"/>
      <c r="C50" s="274"/>
      <c r="D50" s="274"/>
      <c r="E50" s="646" t="n">
        <f aca="false">Dados!D44</f>
        <v>0.05</v>
      </c>
      <c r="F50" s="647"/>
      <c r="G50" s="593" t="n">
        <f aca="false">ROUND((G52*$E$50),2)</f>
        <v>444.18</v>
      </c>
      <c r="H50" s="593" t="n">
        <f aca="false">ROUND((H52*$E$50),2)</f>
        <v>0</v>
      </c>
      <c r="I50" s="593" t="n">
        <f aca="false">ROUND((I52*$E$50),2)</f>
        <v>0</v>
      </c>
      <c r="J50" s="593" t="n">
        <f aca="false">ROUND((J52*$E$50),2)</f>
        <v>438.24</v>
      </c>
      <c r="K50" s="593" t="n">
        <f aca="false">ROUND((K52*$E$50),2)</f>
        <v>0</v>
      </c>
      <c r="L50" s="595" t="n">
        <f aca="false">ROUND((L52*$E$50),2)</f>
        <v>0</v>
      </c>
    </row>
    <row r="51" customFormat="false" ht="18.75" hidden="false" customHeight="true" outlineLevel="0" collapsed="false">
      <c r="A51" s="655" t="s">
        <v>422</v>
      </c>
      <c r="B51" s="655"/>
      <c r="C51" s="655"/>
      <c r="D51" s="655"/>
      <c r="E51" s="656" t="n">
        <f aca="false">SUM(E48:E50)</f>
        <v>0.1425</v>
      </c>
      <c r="F51" s="657"/>
      <c r="G51" s="634" t="n">
        <f aca="false">SUM(G48:G50)</f>
        <v>1265.91</v>
      </c>
      <c r="H51" s="634" t="n">
        <f aca="false">SUM(H48:H50)</f>
        <v>0</v>
      </c>
      <c r="I51" s="634" t="n">
        <f aca="false">SUM(I48:I50)</f>
        <v>0</v>
      </c>
      <c r="J51" s="634" t="n">
        <f aca="false">SUM(J48:J50)</f>
        <v>1248.98</v>
      </c>
      <c r="K51" s="634" t="n">
        <f aca="false">SUM(K48:K50)</f>
        <v>0</v>
      </c>
      <c r="L51" s="658" t="n">
        <f aca="false">SUM(L48:L50)</f>
        <v>0</v>
      </c>
    </row>
    <row r="52" customFormat="false" ht="22.5" hidden="false" customHeight="true" outlineLevel="0" collapsed="false">
      <c r="A52" s="659" t="str">
        <f aca="false">A53</f>
        <v>VALOR MENSAL DA CATEGORIA</v>
      </c>
      <c r="B52" s="659"/>
      <c r="C52" s="659"/>
      <c r="D52" s="659"/>
      <c r="E52" s="659"/>
      <c r="F52" s="659"/>
      <c r="G52" s="660" t="n">
        <f aca="false">ROUND(G45/(1-$E$51),2)</f>
        <v>8883.6</v>
      </c>
      <c r="H52" s="660" t="n">
        <f aca="false">ROUND(H45/(1-$E$51),2)</f>
        <v>0</v>
      </c>
      <c r="I52" s="660" t="n">
        <f aca="false">ROUND(I45/(1-$E$51),2)</f>
        <v>0</v>
      </c>
      <c r="J52" s="660" t="n">
        <f aca="false">ROUND(J45/(1-$E$51),2)</f>
        <v>8764.72</v>
      </c>
      <c r="K52" s="660" t="n">
        <f aca="false">ROUND(K45/(1-$E$51),2)</f>
        <v>0</v>
      </c>
      <c r="L52" s="661" t="n">
        <f aca="false">ROUND(L45/(1-$E$51),2)</f>
        <v>0</v>
      </c>
    </row>
    <row r="53" customFormat="false" ht="34.5" hidden="false" customHeight="true" outlineLevel="0" collapsed="false">
      <c r="A53" s="662" t="s">
        <v>377</v>
      </c>
      <c r="B53" s="662"/>
      <c r="C53" s="662"/>
      <c r="D53" s="662"/>
      <c r="E53" s="662"/>
      <c r="F53" s="662"/>
      <c r="G53" s="663" t="n">
        <f aca="false">G52</f>
        <v>8883.6</v>
      </c>
      <c r="H53" s="663" t="n">
        <f aca="false">H52</f>
        <v>0</v>
      </c>
      <c r="I53" s="663" t="n">
        <f aca="false">I52</f>
        <v>0</v>
      </c>
      <c r="J53" s="663" t="n">
        <f aca="false">J52</f>
        <v>8764.72</v>
      </c>
      <c r="K53" s="663" t="n">
        <f aca="false">K52</f>
        <v>0</v>
      </c>
      <c r="L53" s="664" t="n">
        <f aca="false">L52</f>
        <v>0</v>
      </c>
    </row>
    <row r="54" customFormat="false" ht="39.75" hidden="false" customHeight="true" outlineLevel="0" collapsed="false">
      <c r="A54" s="662" t="s">
        <v>423</v>
      </c>
      <c r="B54" s="662"/>
      <c r="C54" s="662"/>
      <c r="D54" s="662"/>
      <c r="E54" s="662"/>
      <c r="F54" s="662"/>
      <c r="G54" s="663" t="n">
        <f aca="false">G53*1</f>
        <v>8883.6</v>
      </c>
      <c r="H54" s="663" t="n">
        <f aca="false">H53*1</f>
        <v>0</v>
      </c>
      <c r="I54" s="663" t="n">
        <f aca="false">I53*2</f>
        <v>0</v>
      </c>
      <c r="J54" s="663" t="n">
        <f aca="false">J53*2</f>
        <v>17529.44</v>
      </c>
      <c r="K54" s="663" t="n">
        <f aca="false">K53*2</f>
        <v>0</v>
      </c>
      <c r="L54" s="664" t="n">
        <f aca="false">L53*2</f>
        <v>0</v>
      </c>
    </row>
    <row r="55" customFormat="false" ht="76.5" hidden="false" customHeight="true" outlineLevel="0" collapsed="false">
      <c r="A55" s="665"/>
      <c r="B55" s="665"/>
      <c r="C55" s="665"/>
      <c r="D55" s="665"/>
      <c r="E55" s="665"/>
      <c r="F55" s="665"/>
      <c r="G55" s="666"/>
      <c r="H55" s="666"/>
      <c r="I55" s="666"/>
      <c r="J55" s="666"/>
      <c r="K55" s="666"/>
      <c r="L55" s="666"/>
    </row>
    <row r="56" customFormat="false" ht="41.25" hidden="false" customHeight="true" outlineLevel="0" collapsed="false">
      <c r="A56" s="667" t="s">
        <v>424</v>
      </c>
      <c r="B56" s="667"/>
      <c r="C56" s="667"/>
      <c r="D56" s="667"/>
      <c r="E56" s="667"/>
      <c r="F56" s="667"/>
      <c r="G56" s="667"/>
      <c r="H56" s="667"/>
      <c r="I56" s="667"/>
      <c r="J56" s="667"/>
      <c r="K56" s="667"/>
      <c r="L56" s="667"/>
    </row>
    <row r="57" customFormat="false" ht="20.25" hidden="false" customHeight="true" outlineLevel="0" collapsed="false">
      <c r="A57" s="775" t="str">
        <f aca="false">BH!$A$57</f>
        <v>ANEXO X</v>
      </c>
      <c r="B57" s="775"/>
      <c r="C57" s="775"/>
      <c r="D57" s="775"/>
      <c r="E57" s="775"/>
      <c r="F57" s="775"/>
      <c r="G57" s="775"/>
      <c r="H57" s="775"/>
      <c r="I57" s="775"/>
      <c r="J57" s="775"/>
      <c r="K57" s="775"/>
      <c r="L57" s="775"/>
    </row>
    <row r="58" customFormat="false" ht="13.5" hidden="false" customHeight="true" outlineLevel="0" collapsed="false">
      <c r="A58" s="668"/>
      <c r="B58" s="669"/>
      <c r="C58" s="669"/>
      <c r="D58" s="669"/>
      <c r="E58" s="669"/>
      <c r="F58" s="669"/>
      <c r="G58" s="669"/>
      <c r="I58" s="669"/>
      <c r="J58" s="670" t="s">
        <v>102</v>
      </c>
      <c r="K58" s="669"/>
      <c r="L58" s="671"/>
    </row>
    <row r="59" customFormat="false" ht="69" hidden="false" customHeight="true" outlineLevel="0" collapsed="false">
      <c r="A59" s="672" t="s">
        <v>425</v>
      </c>
      <c r="B59" s="672"/>
      <c r="C59" s="672"/>
      <c r="D59" s="672"/>
      <c r="E59" s="672"/>
      <c r="F59" s="672"/>
      <c r="G59" s="673" t="str">
        <f aca="false">G10</f>
        <v>DIURNO 220H/M</v>
      </c>
      <c r="H59" s="673" t="str">
        <f aca="false">H10</f>
        <v>DIURNO 220H/M LÍDER</v>
      </c>
      <c r="I59" s="673" t="str">
        <f aca="false">I10</f>
        <v>DIURNO 12HX36H (COM INTERVALO)</v>
      </c>
      <c r="J59" s="673" t="str">
        <f aca="false">J10</f>
        <v>DIURNO 12HX36H INDENIZADO FINAIS SEMANA E FERIADOS)</v>
      </c>
      <c r="K59" s="673" t="str">
        <f aca="false">K10</f>
        <v>DIURNO 12HX36H (INDENIZADO)</v>
      </c>
      <c r="L59" s="674" t="str">
        <f aca="false">L10</f>
        <v>NOTURNO 12HX36H (INDENIZADO)</v>
      </c>
    </row>
    <row r="60" customFormat="false" ht="27.75" hidden="false" customHeight="true" outlineLevel="0" collapsed="false">
      <c r="A60" s="675" t="s">
        <v>426</v>
      </c>
      <c r="B60" s="676" t="s">
        <v>241</v>
      </c>
      <c r="C60" s="676"/>
      <c r="D60" s="676"/>
      <c r="E60" s="676"/>
      <c r="F60" s="677" t="s">
        <v>427</v>
      </c>
      <c r="G60" s="678" t="s">
        <v>102</v>
      </c>
      <c r="H60" s="678"/>
      <c r="I60" s="678"/>
      <c r="J60" s="678"/>
      <c r="K60" s="678"/>
      <c r="L60" s="678"/>
    </row>
    <row r="61" customFormat="false" ht="18" hidden="false" customHeight="true" outlineLevel="0" collapsed="false">
      <c r="A61" s="679" t="n">
        <v>1</v>
      </c>
      <c r="B61" s="680" t="s">
        <v>428</v>
      </c>
      <c r="C61" s="680"/>
      <c r="D61" s="680"/>
      <c r="E61" s="680"/>
      <c r="F61" s="680"/>
      <c r="G61" s="681" t="n">
        <f aca="false">G20</f>
        <v>3282.37</v>
      </c>
      <c r="H61" s="681" t="n">
        <f aca="false">H20</f>
        <v>0</v>
      </c>
      <c r="I61" s="681" t="n">
        <f aca="false">I20</f>
        <v>0</v>
      </c>
      <c r="J61" s="681" t="n">
        <f aca="false">J20</f>
        <v>3282.37</v>
      </c>
      <c r="K61" s="681" t="n">
        <f aca="false">K20</f>
        <v>0</v>
      </c>
      <c r="L61" s="682" t="n">
        <f aca="false">L20</f>
        <v>0</v>
      </c>
    </row>
    <row r="62" customFormat="false" ht="18" hidden="false" customHeight="true" outlineLevel="0" collapsed="false">
      <c r="A62" s="683" t="s">
        <v>310</v>
      </c>
      <c r="B62" s="709" t="s">
        <v>242</v>
      </c>
      <c r="C62" s="709"/>
      <c r="D62" s="709"/>
      <c r="E62" s="709"/>
      <c r="F62" s="685" t="n">
        <f aca="false">Encargos!C40</f>
        <v>0.0909</v>
      </c>
      <c r="G62" s="276" t="n">
        <f aca="false">ROUND($F$62*G61,2)</f>
        <v>298.37</v>
      </c>
      <c r="H62" s="276" t="n">
        <f aca="false">ROUND($F$62*H61,2)</f>
        <v>0</v>
      </c>
      <c r="I62" s="276" t="n">
        <f aca="false">ROUND($F$62*I61,2)</f>
        <v>0</v>
      </c>
      <c r="J62" s="276" t="n">
        <f aca="false">ROUND($F$62*J61,2)</f>
        <v>298.37</v>
      </c>
      <c r="K62" s="276" t="n">
        <f aca="false">ROUND($F$62*K61,2)</f>
        <v>0</v>
      </c>
      <c r="L62" s="587" t="n">
        <f aca="false">ROUND($F$62*L61,2)</f>
        <v>0</v>
      </c>
    </row>
    <row r="63" customFormat="false" ht="28.5" hidden="false" customHeight="true" outlineLevel="0" collapsed="false">
      <c r="A63" s="683" t="s">
        <v>365</v>
      </c>
      <c r="B63" s="686" t="s">
        <v>247</v>
      </c>
      <c r="C63" s="686"/>
      <c r="D63" s="686"/>
      <c r="E63" s="686"/>
      <c r="F63" s="687" t="n">
        <f aca="false">F62*Encargos!C19</f>
        <v>0.0361782</v>
      </c>
      <c r="G63" s="276" t="n">
        <f aca="false">ROUND($F$63*G61,2)</f>
        <v>118.75</v>
      </c>
      <c r="H63" s="276" t="n">
        <f aca="false">ROUND($F$63*H61,2)</f>
        <v>0</v>
      </c>
      <c r="I63" s="276" t="n">
        <f aca="false">ROUND($F$63*I61,2)</f>
        <v>0</v>
      </c>
      <c r="J63" s="276" t="n">
        <f aca="false">ROUND($F$63*J61,2)</f>
        <v>118.75</v>
      </c>
      <c r="K63" s="276" t="n">
        <f aca="false">ROUND($F$63*K61,2)</f>
        <v>0</v>
      </c>
      <c r="L63" s="587" t="n">
        <f aca="false">ROUND($F$63*L61,2)</f>
        <v>0</v>
      </c>
    </row>
    <row r="64" customFormat="false" ht="24" hidden="false" customHeight="true" outlineLevel="0" collapsed="false">
      <c r="A64" s="688" t="s">
        <v>429</v>
      </c>
      <c r="B64" s="688"/>
      <c r="C64" s="688"/>
      <c r="D64" s="688"/>
      <c r="E64" s="688"/>
      <c r="F64" s="689" t="n">
        <f aca="false">SUM(F62:F63)</f>
        <v>0.1270782</v>
      </c>
      <c r="G64" s="690" t="n">
        <f aca="false">SUM(G62:G63)</f>
        <v>417.12</v>
      </c>
      <c r="H64" s="690" t="n">
        <f aca="false">SUM(H62:H63)</f>
        <v>0</v>
      </c>
      <c r="I64" s="690" t="n">
        <f aca="false">SUM(I62:I63)</f>
        <v>0</v>
      </c>
      <c r="J64" s="690" t="n">
        <f aca="false">SUM(J62:J63)</f>
        <v>417.12</v>
      </c>
      <c r="K64" s="690" t="n">
        <f aca="false">SUM(K62:K63)</f>
        <v>0</v>
      </c>
      <c r="L64" s="691" t="n">
        <f aca="false">SUM(L62:L63)</f>
        <v>0</v>
      </c>
    </row>
    <row r="65" customFormat="false" ht="18" hidden="false" customHeight="true" outlineLevel="0" collapsed="false">
      <c r="A65" s="692" t="s">
        <v>430</v>
      </c>
      <c r="B65" s="692"/>
      <c r="C65" s="692"/>
      <c r="D65" s="692"/>
      <c r="E65" s="692"/>
      <c r="F65" s="692"/>
      <c r="G65" s="693" t="n">
        <f aca="false">G64*12</f>
        <v>5005.44</v>
      </c>
      <c r="H65" s="693" t="n">
        <f aca="false">H64*12</f>
        <v>0</v>
      </c>
      <c r="I65" s="693" t="n">
        <f aca="false">I64*12</f>
        <v>0</v>
      </c>
      <c r="J65" s="693" t="n">
        <f aca="false">J64*12</f>
        <v>5005.44</v>
      </c>
      <c r="K65" s="693" t="n">
        <f aca="false">K64*12</f>
        <v>0</v>
      </c>
      <c r="L65" s="694" t="n">
        <f aca="false">L64*12</f>
        <v>0</v>
      </c>
    </row>
    <row r="66" customFormat="false" ht="18" hidden="false" customHeight="true" outlineLevel="0" collapsed="false">
      <c r="A66" s="695" t="n">
        <v>2</v>
      </c>
      <c r="B66" s="696" t="s">
        <v>431</v>
      </c>
      <c r="C66" s="696"/>
      <c r="D66" s="696"/>
      <c r="E66" s="696"/>
      <c r="F66" s="696"/>
      <c r="G66" s="697" t="s">
        <v>102</v>
      </c>
      <c r="H66" s="697"/>
      <c r="I66" s="697"/>
      <c r="J66" s="697"/>
      <c r="K66" s="697"/>
      <c r="L66" s="697"/>
    </row>
    <row r="67" customFormat="false" ht="18" hidden="false" customHeight="true" outlineLevel="0" collapsed="false">
      <c r="A67" s="683" t="s">
        <v>310</v>
      </c>
      <c r="B67" s="698" t="s">
        <v>126</v>
      </c>
      <c r="C67" s="698"/>
      <c r="D67" s="698"/>
      <c r="E67" s="698"/>
      <c r="F67" s="698"/>
      <c r="G67" s="593" t="n">
        <f aca="false">G32</f>
        <v>619.52</v>
      </c>
      <c r="H67" s="593" t="n">
        <f aca="false">H32</f>
        <v>0</v>
      </c>
      <c r="I67" s="593" t="n">
        <f aca="false">I32</f>
        <v>0</v>
      </c>
      <c r="J67" s="593" t="n">
        <f aca="false">J32</f>
        <v>428.31</v>
      </c>
      <c r="K67" s="593" t="n">
        <f aca="false">K32</f>
        <v>0</v>
      </c>
      <c r="L67" s="595" t="n">
        <f aca="false">L32</f>
        <v>0</v>
      </c>
    </row>
    <row r="68" customFormat="false" ht="18" hidden="false" customHeight="true" outlineLevel="0" collapsed="false">
      <c r="A68" s="683" t="s">
        <v>299</v>
      </c>
      <c r="B68" s="698" t="s">
        <v>128</v>
      </c>
      <c r="C68" s="698"/>
      <c r="D68" s="698"/>
      <c r="E68" s="698"/>
      <c r="F68" s="698"/>
      <c r="G68" s="593" t="n">
        <f aca="false">G33</f>
        <v>20.11</v>
      </c>
      <c r="H68" s="593" t="n">
        <f aca="false">H33</f>
        <v>0</v>
      </c>
      <c r="I68" s="593" t="n">
        <f aca="false">I33</f>
        <v>0</v>
      </c>
      <c r="J68" s="593" t="n">
        <f aca="false">J33</f>
        <v>0</v>
      </c>
      <c r="K68" s="593" t="n">
        <f aca="false">K33</f>
        <v>0</v>
      </c>
      <c r="L68" s="595" t="n">
        <f aca="false">L33</f>
        <v>0</v>
      </c>
    </row>
    <row r="69" customFormat="false" ht="18" hidden="false" customHeight="true" outlineLevel="0" collapsed="false">
      <c r="A69" s="683" t="s">
        <v>324</v>
      </c>
      <c r="B69" s="698" t="s">
        <v>432</v>
      </c>
      <c r="C69" s="698"/>
      <c r="D69" s="698"/>
      <c r="E69" s="698"/>
      <c r="F69" s="698"/>
      <c r="G69" s="593" t="n">
        <f aca="false">G22</f>
        <v>0</v>
      </c>
      <c r="H69" s="593" t="n">
        <f aca="false">H22</f>
        <v>0</v>
      </c>
      <c r="I69" s="593" t="n">
        <f aca="false">I22</f>
        <v>0</v>
      </c>
      <c r="J69" s="593" t="n">
        <f aca="false">J22</f>
        <v>118.64</v>
      </c>
      <c r="K69" s="593" t="n">
        <f aca="false">K22</f>
        <v>0</v>
      </c>
      <c r="L69" s="595" t="n">
        <f aca="false">L22</f>
        <v>0</v>
      </c>
    </row>
    <row r="70" customFormat="false" ht="18" hidden="false" customHeight="true" outlineLevel="0" collapsed="false">
      <c r="A70" s="699" t="s">
        <v>433</v>
      </c>
      <c r="B70" s="699"/>
      <c r="C70" s="699"/>
      <c r="D70" s="699"/>
      <c r="E70" s="699"/>
      <c r="F70" s="699"/>
      <c r="G70" s="700" t="n">
        <f aca="false">SUM(G67:G69)</f>
        <v>639.63</v>
      </c>
      <c r="H70" s="700" t="n">
        <f aca="false">SUM(H67:H69)</f>
        <v>0</v>
      </c>
      <c r="I70" s="700" t="n">
        <f aca="false">SUM(I67:I69)</f>
        <v>0</v>
      </c>
      <c r="J70" s="700" t="n">
        <f aca="false">SUM(J67:J69)</f>
        <v>546.95</v>
      </c>
      <c r="K70" s="700" t="n">
        <f aca="false">SUM(K67:K69)</f>
        <v>0</v>
      </c>
      <c r="L70" s="701" t="n">
        <f aca="false">SUM(L67:L69)</f>
        <v>0</v>
      </c>
    </row>
    <row r="71" customFormat="false" ht="27" hidden="false" customHeight="true" outlineLevel="0" collapsed="false">
      <c r="A71" s="702" t="n">
        <v>5</v>
      </c>
      <c r="B71" s="703" t="s">
        <v>434</v>
      </c>
      <c r="C71" s="703"/>
      <c r="D71" s="703"/>
      <c r="E71" s="703"/>
      <c r="F71" s="704" t="s">
        <v>427</v>
      </c>
      <c r="G71" s="705" t="s">
        <v>263</v>
      </c>
      <c r="H71" s="705"/>
      <c r="I71" s="705"/>
      <c r="J71" s="705"/>
      <c r="K71" s="705"/>
      <c r="L71" s="705"/>
    </row>
    <row r="72" customFormat="false" ht="25.5" hidden="false" customHeight="true" outlineLevel="0" collapsed="false">
      <c r="A72" s="683" t="s">
        <v>310</v>
      </c>
      <c r="B72" s="686" t="s">
        <v>435</v>
      </c>
      <c r="C72" s="686"/>
      <c r="D72" s="686"/>
      <c r="E72" s="686"/>
      <c r="F72" s="706" t="n">
        <f aca="false">E41</f>
        <v>0.03</v>
      </c>
      <c r="G72" s="707" t="n">
        <f aca="false">ROUND(($F$72*G85),2)</f>
        <v>169.35</v>
      </c>
      <c r="H72" s="707" t="n">
        <f aca="false">ROUND(($F$72*H85),2)</f>
        <v>0</v>
      </c>
      <c r="I72" s="707" t="n">
        <f aca="false">ROUND(($F$72*I85),2)</f>
        <v>0</v>
      </c>
      <c r="J72" s="707" t="n">
        <f aca="false">ROUND(($F$72*J85),2)</f>
        <v>166.57</v>
      </c>
      <c r="K72" s="707" t="n">
        <f aca="false">ROUND(($F$72*K85),2)</f>
        <v>0</v>
      </c>
      <c r="L72" s="708" t="n">
        <f aca="false">ROUND(($F$72*L85),2)</f>
        <v>0</v>
      </c>
    </row>
    <row r="73" customFormat="false" ht="18" hidden="false" customHeight="true" outlineLevel="0" collapsed="false">
      <c r="A73" s="683" t="s">
        <v>299</v>
      </c>
      <c r="B73" s="709" t="s">
        <v>108</v>
      </c>
      <c r="C73" s="709"/>
      <c r="D73" s="709"/>
      <c r="E73" s="709"/>
      <c r="F73" s="706" t="n">
        <f aca="false">E43</f>
        <v>0.0679</v>
      </c>
      <c r="G73" s="707" t="n">
        <f aca="false">ROUND($F$73*(G72+G85),2)</f>
        <v>394.8</v>
      </c>
      <c r="H73" s="707" t="n">
        <f aca="false">ROUND($F$73*(H72+H85),2)</f>
        <v>0</v>
      </c>
      <c r="I73" s="707" t="n">
        <f aca="false">ROUND($F$73*(I72+I85),2)</f>
        <v>0</v>
      </c>
      <c r="J73" s="707" t="n">
        <f aca="false">ROUND($F$73*(J72+J85),2)</f>
        <v>388.32</v>
      </c>
      <c r="K73" s="707" t="n">
        <f aca="false">ROUND($F$73*(K72+K85),2)</f>
        <v>0</v>
      </c>
      <c r="L73" s="708" t="n">
        <f aca="false">ROUND($F$73*(L72+L85),2)</f>
        <v>0</v>
      </c>
    </row>
    <row r="74" customFormat="false" ht="18" hidden="false" customHeight="true" outlineLevel="0" collapsed="false">
      <c r="A74" s="710" t="s">
        <v>324</v>
      </c>
      <c r="B74" s="711" t="s">
        <v>436</v>
      </c>
      <c r="C74" s="711"/>
      <c r="D74" s="711"/>
      <c r="E74" s="711"/>
      <c r="F74" s="712" t="n">
        <f aca="false">SUM(F75:F78)</f>
        <v>0.1425</v>
      </c>
      <c r="G74" s="713" t="n">
        <f aca="false">ROUND((((G85+G72+G73)/(1-$F$74))-(G85+G72+G73)),2)</f>
        <v>1031.85</v>
      </c>
      <c r="H74" s="713" t="n">
        <f aca="false">ROUND((((H85+H72+H73)/(1-$F$74))-(H85+H72+H73)),2)</f>
        <v>0</v>
      </c>
      <c r="I74" s="713" t="n">
        <f aca="false">ROUND((((I85+I72+I73)/(1-$F$74))-(I85+I72+I73)),2)</f>
        <v>0</v>
      </c>
      <c r="J74" s="713" t="n">
        <f aca="false">ROUND((((J85+J72+J73)/(1-$F$74))-(J85+J72+J73)),2)</f>
        <v>1014.91</v>
      </c>
      <c r="K74" s="713" t="n">
        <f aca="false">ROUND((((K85+K72+K73)/(1-$F$74))-(K85+K72+K73)),2)</f>
        <v>0</v>
      </c>
      <c r="L74" s="714" t="n">
        <f aca="false">ROUND((((L85+L72+L73)/(1-$F$74))-(L85+L72+L73)),2)</f>
        <v>0</v>
      </c>
    </row>
    <row r="75" customFormat="false" ht="18" hidden="false" customHeight="true" outlineLevel="0" collapsed="false">
      <c r="A75" s="715" t="s">
        <v>437</v>
      </c>
      <c r="B75" s="709" t="s">
        <v>438</v>
      </c>
      <c r="C75" s="709"/>
      <c r="D75" s="709"/>
      <c r="E75" s="709"/>
      <c r="F75" s="706" t="n">
        <f aca="false">E48+E49</f>
        <v>0.0925</v>
      </c>
      <c r="G75" s="707" t="n">
        <f aca="false">ROUND(G87*$F$75,2)</f>
        <v>669.8</v>
      </c>
      <c r="H75" s="707" t="n">
        <f aca="false">ROUND(H87*$F$75,2)</f>
        <v>0</v>
      </c>
      <c r="I75" s="707" t="n">
        <f aca="false">ROUND(I87*$F$75,2)</f>
        <v>0</v>
      </c>
      <c r="J75" s="707" t="n">
        <f aca="false">ROUND(J87*$F$75,2)</f>
        <v>658.8</v>
      </c>
      <c r="K75" s="707" t="n">
        <f aca="false">ROUND(K87*$F$75,2)</f>
        <v>0</v>
      </c>
      <c r="L75" s="708" t="n">
        <f aca="false">ROUND(L87*$F$75,2)</f>
        <v>0</v>
      </c>
    </row>
    <row r="76" customFormat="false" ht="18" hidden="false" customHeight="true" outlineLevel="0" collapsed="false">
      <c r="A76" s="683" t="s">
        <v>439</v>
      </c>
      <c r="B76" s="716" t="s">
        <v>440</v>
      </c>
      <c r="C76" s="716"/>
      <c r="D76" s="716"/>
      <c r="E76" s="716"/>
      <c r="F76" s="717" t="n">
        <v>0</v>
      </c>
      <c r="G76" s="707" t="n">
        <f aca="false">ROUND(G87*$F$76,2)</f>
        <v>0</v>
      </c>
      <c r="H76" s="707" t="n">
        <f aca="false">ROUND(H87*$F$76,2)</f>
        <v>0</v>
      </c>
      <c r="I76" s="707" t="n">
        <f aca="false">ROUND(I87*$F$76,2)</f>
        <v>0</v>
      </c>
      <c r="J76" s="707" t="n">
        <f aca="false">ROUND(J87*$F$76,2)</f>
        <v>0</v>
      </c>
      <c r="K76" s="707" t="n">
        <f aca="false">ROUND(K87*$F$76,2)</f>
        <v>0</v>
      </c>
      <c r="L76" s="708" t="n">
        <f aca="false">ROUND(L87*$F$76,2)</f>
        <v>0</v>
      </c>
    </row>
    <row r="77" customFormat="false" ht="18" hidden="false" customHeight="true" outlineLevel="0" collapsed="false">
      <c r="A77" s="683" t="s">
        <v>441</v>
      </c>
      <c r="B77" s="709" t="s">
        <v>442</v>
      </c>
      <c r="C77" s="709"/>
      <c r="D77" s="709"/>
      <c r="E77" s="709"/>
      <c r="F77" s="712" t="n">
        <f aca="false">E50</f>
        <v>0.05</v>
      </c>
      <c r="G77" s="707" t="n">
        <f aca="false">ROUND(G87*$F$77,2)</f>
        <v>362.05</v>
      </c>
      <c r="H77" s="707" t="n">
        <f aca="false">ROUND(H87*$F$77,2)</f>
        <v>0</v>
      </c>
      <c r="I77" s="707" t="n">
        <f aca="false">ROUND(I87*$F$77,2)</f>
        <v>0</v>
      </c>
      <c r="J77" s="707" t="n">
        <f aca="false">ROUND(J87*$F$77,2)</f>
        <v>356.11</v>
      </c>
      <c r="K77" s="707" t="n">
        <f aca="false">ROUND(K87*$F$77,2)</f>
        <v>0</v>
      </c>
      <c r="L77" s="708" t="n">
        <f aca="false">ROUND(L87*$F$77,2)</f>
        <v>0</v>
      </c>
    </row>
    <row r="78" customFormat="false" ht="18" hidden="false" customHeight="true" outlineLevel="0" collapsed="false">
      <c r="A78" s="683" t="s">
        <v>443</v>
      </c>
      <c r="B78" s="716" t="s">
        <v>444</v>
      </c>
      <c r="C78" s="716"/>
      <c r="D78" s="716"/>
      <c r="E78" s="716"/>
      <c r="F78" s="717" t="n">
        <v>0</v>
      </c>
      <c r="G78" s="707" t="n">
        <f aca="false">ROUND(G87*$F$78,2)</f>
        <v>0</v>
      </c>
      <c r="H78" s="707" t="n">
        <f aca="false">ROUND(H87*$F$78,2)</f>
        <v>0</v>
      </c>
      <c r="I78" s="707" t="n">
        <f aca="false">ROUND(I87*$F$78,2)</f>
        <v>0</v>
      </c>
      <c r="J78" s="707" t="n">
        <f aca="false">ROUND(J87*$F$78,2)</f>
        <v>0</v>
      </c>
      <c r="K78" s="707" t="n">
        <f aca="false">ROUND(K87*$F$78,2)</f>
        <v>0</v>
      </c>
      <c r="L78" s="708" t="n">
        <f aca="false">ROUND(L87*$F$78,2)</f>
        <v>0</v>
      </c>
    </row>
    <row r="79" customFormat="false" ht="18" hidden="false" customHeight="true" outlineLevel="0" collapsed="false">
      <c r="A79" s="720" t="s">
        <v>445</v>
      </c>
      <c r="B79" s="721"/>
      <c r="C79" s="721"/>
      <c r="D79" s="721"/>
      <c r="E79" s="721"/>
      <c r="F79" s="722"/>
      <c r="G79" s="723" t="n">
        <f aca="false">ROUND(SUM(G72:G74),2)</f>
        <v>1596</v>
      </c>
      <c r="H79" s="723" t="n">
        <f aca="false">ROUND(SUM(H72:H74),2)</f>
        <v>0</v>
      </c>
      <c r="I79" s="723" t="n">
        <f aca="false">ROUND(SUM(I72:I74),2)</f>
        <v>0</v>
      </c>
      <c r="J79" s="723" t="n">
        <f aca="false">ROUND(SUM(J72:J74),2)</f>
        <v>1569.8</v>
      </c>
      <c r="K79" s="723" t="n">
        <f aca="false">ROUND(SUM(K72:K74),2)</f>
        <v>0</v>
      </c>
      <c r="L79" s="724" t="n">
        <f aca="false">ROUND(SUM(L72:L74),2)</f>
        <v>0</v>
      </c>
    </row>
    <row r="80" customFormat="false" ht="18" hidden="false" customHeight="true" outlineLevel="0" collapsed="false">
      <c r="A80" s="725" t="s">
        <v>446</v>
      </c>
      <c r="B80" s="725"/>
      <c r="C80" s="725"/>
      <c r="D80" s="725"/>
      <c r="E80" s="725"/>
      <c r="F80" s="725"/>
      <c r="G80" s="725"/>
      <c r="H80" s="725"/>
      <c r="I80" s="725"/>
      <c r="J80" s="725"/>
      <c r="K80" s="725"/>
      <c r="L80" s="725"/>
    </row>
    <row r="81" customFormat="false" ht="18" hidden="false" customHeight="true" outlineLevel="0" collapsed="false">
      <c r="A81" s="726" t="s">
        <v>447</v>
      </c>
      <c r="B81" s="726"/>
      <c r="C81" s="726"/>
      <c r="D81" s="726"/>
      <c r="E81" s="726"/>
      <c r="F81" s="726"/>
      <c r="G81" s="726"/>
      <c r="H81" s="726"/>
      <c r="I81" s="726"/>
      <c r="J81" s="726"/>
      <c r="K81" s="726"/>
      <c r="L81" s="726"/>
    </row>
    <row r="82" customFormat="false" ht="18" hidden="false" customHeight="true" outlineLevel="0" collapsed="false">
      <c r="A82" s="727" t="s">
        <v>448</v>
      </c>
      <c r="B82" s="727"/>
      <c r="C82" s="727"/>
      <c r="D82" s="727"/>
      <c r="E82" s="727"/>
      <c r="F82" s="727"/>
      <c r="G82" s="728" t="s">
        <v>263</v>
      </c>
      <c r="H82" s="728"/>
      <c r="I82" s="728"/>
      <c r="J82" s="728"/>
      <c r="K82" s="728"/>
      <c r="L82" s="728"/>
    </row>
    <row r="83" customFormat="false" ht="18" hidden="false" customHeight="true" outlineLevel="0" collapsed="false">
      <c r="A83" s="683" t="s">
        <v>310</v>
      </c>
      <c r="B83" s="698" t="s">
        <v>449</v>
      </c>
      <c r="C83" s="698"/>
      <c r="D83" s="698"/>
      <c r="E83" s="698"/>
      <c r="F83" s="698"/>
      <c r="G83" s="729" t="n">
        <f aca="false">G65</f>
        <v>5005.44</v>
      </c>
      <c r="H83" s="729" t="n">
        <f aca="false">H65</f>
        <v>0</v>
      </c>
      <c r="I83" s="729" t="n">
        <f aca="false">I65</f>
        <v>0</v>
      </c>
      <c r="J83" s="729" t="n">
        <f aca="false">J65</f>
        <v>5005.44</v>
      </c>
      <c r="K83" s="729" t="n">
        <f aca="false">K65</f>
        <v>0</v>
      </c>
      <c r="L83" s="730" t="n">
        <f aca="false">L65</f>
        <v>0</v>
      </c>
    </row>
    <row r="84" customFormat="false" ht="18" hidden="false" customHeight="true" outlineLevel="0" collapsed="false">
      <c r="A84" s="683" t="s">
        <v>299</v>
      </c>
      <c r="B84" s="698" t="s">
        <v>431</v>
      </c>
      <c r="C84" s="698"/>
      <c r="D84" s="698"/>
      <c r="E84" s="698"/>
      <c r="F84" s="698"/>
      <c r="G84" s="729" t="n">
        <f aca="false">G70</f>
        <v>639.63</v>
      </c>
      <c r="H84" s="729" t="n">
        <f aca="false">H70</f>
        <v>0</v>
      </c>
      <c r="I84" s="729" t="n">
        <f aca="false">I70</f>
        <v>0</v>
      </c>
      <c r="J84" s="729" t="n">
        <f aca="false">J70</f>
        <v>546.95</v>
      </c>
      <c r="K84" s="729" t="n">
        <f aca="false">K70</f>
        <v>0</v>
      </c>
      <c r="L84" s="730" t="n">
        <f aca="false">L70</f>
        <v>0</v>
      </c>
    </row>
    <row r="85" customFormat="false" ht="18" hidden="false" customHeight="true" outlineLevel="0" collapsed="false">
      <c r="A85" s="731" t="s">
        <v>450</v>
      </c>
      <c r="B85" s="731"/>
      <c r="C85" s="731"/>
      <c r="D85" s="731"/>
      <c r="E85" s="731"/>
      <c r="F85" s="731"/>
      <c r="G85" s="732" t="n">
        <f aca="false">SUM(G83:G84)</f>
        <v>5645.07</v>
      </c>
      <c r="H85" s="732" t="n">
        <f aca="false">SUM(H83:H84)</f>
        <v>0</v>
      </c>
      <c r="I85" s="732" t="n">
        <f aca="false">SUM(I83:I84)</f>
        <v>0</v>
      </c>
      <c r="J85" s="732" t="n">
        <f aca="false">SUM(J83:J84)</f>
        <v>5552.39</v>
      </c>
      <c r="K85" s="732" t="n">
        <f aca="false">SUM(K83:K84)</f>
        <v>0</v>
      </c>
      <c r="L85" s="733" t="n">
        <f aca="false">SUM(L83:L84)</f>
        <v>0</v>
      </c>
    </row>
    <row r="86" customFormat="false" ht="18" hidden="false" customHeight="true" outlineLevel="0" collapsed="false">
      <c r="A86" s="734" t="s">
        <v>313</v>
      </c>
      <c r="B86" s="735" t="s">
        <v>451</v>
      </c>
      <c r="C86" s="735"/>
      <c r="D86" s="735"/>
      <c r="E86" s="735"/>
      <c r="F86" s="735"/>
      <c r="G86" s="736" t="n">
        <f aca="false">G79</f>
        <v>1596</v>
      </c>
      <c r="H86" s="736" t="n">
        <f aca="false">H79</f>
        <v>0</v>
      </c>
      <c r="I86" s="736" t="n">
        <f aca="false">I79</f>
        <v>0</v>
      </c>
      <c r="J86" s="736" t="n">
        <f aca="false">J79</f>
        <v>1569.8</v>
      </c>
      <c r="K86" s="736" t="n">
        <f aca="false">K79</f>
        <v>0</v>
      </c>
      <c r="L86" s="737" t="n">
        <f aca="false">L79</f>
        <v>0</v>
      </c>
    </row>
    <row r="87" customFormat="false" ht="43.5" hidden="false" customHeight="true" outlineLevel="0" collapsed="false">
      <c r="A87" s="738" t="s">
        <v>452</v>
      </c>
      <c r="B87" s="738"/>
      <c r="C87" s="738"/>
      <c r="D87" s="738"/>
      <c r="E87" s="738"/>
      <c r="F87" s="738"/>
      <c r="G87" s="739" t="n">
        <f aca="false">SUM(G85:G86)</f>
        <v>7241.07</v>
      </c>
      <c r="H87" s="739" t="n">
        <f aca="false">SUM(H85:H86)</f>
        <v>0</v>
      </c>
      <c r="I87" s="739" t="n">
        <f aca="false">SUM(I85:I86)</f>
        <v>0</v>
      </c>
      <c r="J87" s="739" t="n">
        <f aca="false">SUM(J85:J86)</f>
        <v>7122.19</v>
      </c>
      <c r="K87" s="739" t="n">
        <f aca="false">SUM(K85:K86)</f>
        <v>0</v>
      </c>
      <c r="L87" s="740" t="n">
        <f aca="false">SUM(L85:L86)</f>
        <v>0</v>
      </c>
    </row>
  </sheetData>
  <sheetProtection sheet="true" password="d3be" objects="true" scenarios="true"/>
  <mergeCells count="97">
    <mergeCell ref="A3:L3"/>
    <mergeCell ref="A4:L4"/>
    <mergeCell ref="A5:L5"/>
    <mergeCell ref="A6:F6"/>
    <mergeCell ref="G6:L6"/>
    <mergeCell ref="A7:H7"/>
    <mergeCell ref="I7:L7"/>
    <mergeCell ref="A8:L8"/>
    <mergeCell ref="A9:A10"/>
    <mergeCell ref="B9:B10"/>
    <mergeCell ref="C9:D10"/>
    <mergeCell ref="E9:E10"/>
    <mergeCell ref="F9:F10"/>
    <mergeCell ref="G9:L9"/>
    <mergeCell ref="A11:L11"/>
    <mergeCell ref="A12:A22"/>
    <mergeCell ref="B12:B22"/>
    <mergeCell ref="C12:D12"/>
    <mergeCell ref="C13:E13"/>
    <mergeCell ref="C14:F14"/>
    <mergeCell ref="C15:E15"/>
    <mergeCell ref="C16:D16"/>
    <mergeCell ref="C17:D17"/>
    <mergeCell ref="C19:E19"/>
    <mergeCell ref="C20:F20"/>
    <mergeCell ref="C21:E21"/>
    <mergeCell ref="A23:F23"/>
    <mergeCell ref="A24:L24"/>
    <mergeCell ref="A25:B25"/>
    <mergeCell ref="C25:D25"/>
    <mergeCell ref="F25:L25"/>
    <mergeCell ref="A26:C26"/>
    <mergeCell ref="A27:C27"/>
    <mergeCell ref="A28:C28"/>
    <mergeCell ref="A29:C29"/>
    <mergeCell ref="A30:C30"/>
    <mergeCell ref="A31:C31"/>
    <mergeCell ref="A32:B32"/>
    <mergeCell ref="A33:B33"/>
    <mergeCell ref="A34:D34"/>
    <mergeCell ref="A35:D35"/>
    <mergeCell ref="A36:D36"/>
    <mergeCell ref="A37:F37"/>
    <mergeCell ref="A38:F38"/>
    <mergeCell ref="A39:L39"/>
    <mergeCell ref="A40:D40"/>
    <mergeCell ref="E40:F40"/>
    <mergeCell ref="G40:L40"/>
    <mergeCell ref="A42:D42"/>
    <mergeCell ref="A43:D43"/>
    <mergeCell ref="A44:D44"/>
    <mergeCell ref="A45:F45"/>
    <mergeCell ref="A46:L46"/>
    <mergeCell ref="A47:D47"/>
    <mergeCell ref="E47:F47"/>
    <mergeCell ref="G47:L47"/>
    <mergeCell ref="A48:D48"/>
    <mergeCell ref="A49:D49"/>
    <mergeCell ref="A50:D50"/>
    <mergeCell ref="A51:D51"/>
    <mergeCell ref="A52:F52"/>
    <mergeCell ref="A53:F53"/>
    <mergeCell ref="A54:F54"/>
    <mergeCell ref="A56:L56"/>
    <mergeCell ref="A57:L57"/>
    <mergeCell ref="A59:F59"/>
    <mergeCell ref="B60:E60"/>
    <mergeCell ref="G60:L60"/>
    <mergeCell ref="B61:F61"/>
    <mergeCell ref="B62:E62"/>
    <mergeCell ref="B63:E63"/>
    <mergeCell ref="A64:E64"/>
    <mergeCell ref="A65:F65"/>
    <mergeCell ref="B66:F66"/>
    <mergeCell ref="G66:L66"/>
    <mergeCell ref="B67:F67"/>
    <mergeCell ref="B68:F68"/>
    <mergeCell ref="B69:F69"/>
    <mergeCell ref="A70:F70"/>
    <mergeCell ref="B71:E71"/>
    <mergeCell ref="G71:L71"/>
    <mergeCell ref="B72:E72"/>
    <mergeCell ref="B73:E73"/>
    <mergeCell ref="B74:E74"/>
    <mergeCell ref="B75:E75"/>
    <mergeCell ref="B76:E76"/>
    <mergeCell ref="B77:E77"/>
    <mergeCell ref="B78:E78"/>
    <mergeCell ref="A80:L80"/>
    <mergeCell ref="A81:L81"/>
    <mergeCell ref="A82:F82"/>
    <mergeCell ref="G82:L82"/>
    <mergeCell ref="B83:F83"/>
    <mergeCell ref="B84:F84"/>
    <mergeCell ref="A85:F85"/>
    <mergeCell ref="B86:F86"/>
    <mergeCell ref="A87:F87"/>
  </mergeCells>
  <printOptions headings="false" gridLines="false" gridLinesSet="true" horizontalCentered="true" verticalCentered="false"/>
  <pageMargins left="0.39375" right="0" top="0.7875" bottom="0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5" man="true" max="16383" min="0"/>
  </rowBreak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87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G6" activeCellId="0" sqref="G6"/>
    </sheetView>
  </sheetViews>
  <sheetFormatPr defaultColWidth="8.83203125" defaultRowHeight="12.75" zeroHeight="false" outlineLevelRow="0" outlineLevelCol="0"/>
  <cols>
    <col collapsed="false" customWidth="true" hidden="false" outlineLevel="0" max="1" min="1" style="281" width="10.16"/>
    <col collapsed="false" customWidth="true" hidden="false" outlineLevel="0" max="2" min="2" style="281" width="7.33"/>
    <col collapsed="false" customWidth="true" hidden="false" outlineLevel="0" max="3" min="3" style="281" width="14.66"/>
    <col collapsed="false" customWidth="true" hidden="false" outlineLevel="0" max="4" min="4" style="281" width="10.33"/>
    <col collapsed="false" customWidth="true" hidden="false" outlineLevel="0" max="5" min="5" style="281" width="10.16"/>
    <col collapsed="false" customWidth="true" hidden="false" outlineLevel="0" max="6" min="6" style="281" width="11.16"/>
    <col collapsed="false" customWidth="true" hidden="false" outlineLevel="0" max="7" min="7" style="547" width="13.66"/>
    <col collapsed="false" customWidth="true" hidden="false" outlineLevel="0" max="10" min="8" style="281" width="13.66"/>
    <col collapsed="false" customWidth="true" hidden="false" outlineLevel="0" max="12" min="11" style="281" width="14.83"/>
    <col collapsed="false" customWidth="true" hidden="false" outlineLevel="0" max="1025" min="13" style="281" width="9.16"/>
  </cols>
  <sheetData>
    <row r="1" customFormat="false" ht="12.75" hidden="false" customHeight="false" outlineLevel="0" collapsed="false">
      <c r="A1" s="548"/>
      <c r="B1" s="221" t="s">
        <v>0</v>
      </c>
      <c r="C1" s="221"/>
      <c r="D1" s="221"/>
      <c r="E1" s="221"/>
      <c r="F1" s="549"/>
      <c r="G1" s="550"/>
      <c r="H1" s="551"/>
      <c r="I1" s="551"/>
      <c r="J1" s="551"/>
      <c r="K1" s="551"/>
      <c r="L1" s="552"/>
    </row>
    <row r="2" customFormat="false" ht="12.75" hidden="false" customHeight="true" outlineLevel="0" collapsed="false">
      <c r="A2" s="262"/>
      <c r="B2" s="93" t="s">
        <v>42</v>
      </c>
      <c r="C2" s="93"/>
      <c r="D2" s="93"/>
      <c r="E2" s="93"/>
      <c r="F2" s="553"/>
      <c r="G2" s="554"/>
      <c r="L2" s="555"/>
    </row>
    <row r="3" customFormat="false" ht="48.75" hidden="false" customHeight="true" outlineLevel="0" collapsed="false">
      <c r="A3" s="556" t="s">
        <v>453</v>
      </c>
      <c r="B3" s="556"/>
      <c r="C3" s="556"/>
      <c r="D3" s="556"/>
      <c r="E3" s="556"/>
      <c r="F3" s="556"/>
      <c r="G3" s="556"/>
      <c r="H3" s="556"/>
      <c r="I3" s="556"/>
      <c r="J3" s="556"/>
      <c r="K3" s="556"/>
      <c r="L3" s="556"/>
    </row>
    <row r="4" customFormat="false" ht="20.25" hidden="false" customHeight="true" outlineLevel="0" collapsed="false">
      <c r="A4" s="557" t="str">
        <f aca="false">BH!$A$4</f>
        <v>ANEXO X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</row>
    <row r="5" customFormat="false" ht="18.75" hidden="false" customHeight="true" outlineLevel="0" collapsed="false">
      <c r="A5" s="558" t="s">
        <v>389</v>
      </c>
      <c r="B5" s="558"/>
      <c r="C5" s="558"/>
      <c r="D5" s="558"/>
      <c r="E5" s="558"/>
      <c r="F5" s="558"/>
      <c r="G5" s="558"/>
      <c r="H5" s="558"/>
      <c r="I5" s="558"/>
      <c r="J5" s="558"/>
      <c r="K5" s="558"/>
      <c r="L5" s="558"/>
    </row>
    <row r="6" customFormat="false" ht="12.75" hidden="false" customHeight="false" outlineLevel="0" collapsed="false">
      <c r="A6" s="559" t="s">
        <v>390</v>
      </c>
      <c r="B6" s="559"/>
      <c r="C6" s="559"/>
      <c r="D6" s="559"/>
      <c r="E6" s="559"/>
      <c r="F6" s="559"/>
      <c r="G6" s="560" t="str">
        <f aca="false">Dados!A7</f>
        <v>CCT 2026 – MG000731/2026 (BH e outras) e MG000730/2026 (Juiz de Fora) – Data base da categoria 01 de janeiro</v>
      </c>
      <c r="H6" s="560"/>
      <c r="I6" s="560"/>
      <c r="J6" s="560"/>
      <c r="K6" s="560"/>
      <c r="L6" s="560"/>
    </row>
    <row r="7" customFormat="false" ht="23.25" hidden="false" customHeight="true" outlineLevel="0" collapsed="false">
      <c r="A7" s="268" t="s">
        <v>477</v>
      </c>
      <c r="B7" s="268"/>
      <c r="C7" s="268"/>
      <c r="D7" s="268"/>
      <c r="E7" s="268"/>
      <c r="F7" s="268"/>
      <c r="G7" s="268"/>
      <c r="H7" s="268"/>
      <c r="I7" s="561" t="s">
        <v>102</v>
      </c>
      <c r="J7" s="561"/>
      <c r="K7" s="561"/>
      <c r="L7" s="561"/>
    </row>
    <row r="8" customFormat="false" ht="16.5" hidden="false" customHeight="true" outlineLevel="0" collapsed="false">
      <c r="A8" s="562" t="s">
        <v>392</v>
      </c>
      <c r="B8" s="562"/>
      <c r="C8" s="562"/>
      <c r="D8" s="562"/>
      <c r="E8" s="562"/>
      <c r="F8" s="562"/>
      <c r="G8" s="562"/>
      <c r="H8" s="562"/>
      <c r="I8" s="562"/>
      <c r="J8" s="562"/>
      <c r="K8" s="562"/>
      <c r="L8" s="562"/>
    </row>
    <row r="9" customFormat="false" ht="12.75" hidden="false" customHeight="true" outlineLevel="0" collapsed="false">
      <c r="A9" s="563" t="s">
        <v>205</v>
      </c>
      <c r="B9" s="564" t="s">
        <v>393</v>
      </c>
      <c r="C9" s="565" t="s">
        <v>394</v>
      </c>
      <c r="D9" s="565"/>
      <c r="E9" s="566" t="s">
        <v>395</v>
      </c>
      <c r="F9" s="567" t="s">
        <v>396</v>
      </c>
      <c r="G9" s="568"/>
      <c r="H9" s="568"/>
      <c r="I9" s="568"/>
      <c r="J9" s="568"/>
      <c r="K9" s="568"/>
      <c r="L9" s="568"/>
    </row>
    <row r="10" customFormat="false" ht="68.25" hidden="false" customHeight="true" outlineLevel="0" collapsed="false">
      <c r="A10" s="563"/>
      <c r="B10" s="564"/>
      <c r="C10" s="565"/>
      <c r="D10" s="565"/>
      <c r="E10" s="566"/>
      <c r="F10" s="566"/>
      <c r="G10" s="569" t="s">
        <v>137</v>
      </c>
      <c r="H10" s="569" t="s">
        <v>138</v>
      </c>
      <c r="I10" s="569" t="s">
        <v>139</v>
      </c>
      <c r="J10" s="569" t="s">
        <v>455</v>
      </c>
      <c r="K10" s="569" t="s">
        <v>141</v>
      </c>
      <c r="L10" s="570" t="s">
        <v>142</v>
      </c>
    </row>
    <row r="11" customFormat="false" ht="18" hidden="false" customHeight="true" outlineLevel="0" collapsed="false">
      <c r="A11" s="741" t="s">
        <v>400</v>
      </c>
      <c r="B11" s="741"/>
      <c r="C11" s="741"/>
      <c r="D11" s="741"/>
      <c r="E11" s="741"/>
      <c r="F11" s="741"/>
      <c r="G11" s="741"/>
      <c r="H11" s="741"/>
      <c r="I11" s="741"/>
      <c r="J11" s="741"/>
      <c r="K11" s="741"/>
      <c r="L11" s="741"/>
    </row>
    <row r="12" customFormat="false" ht="18" hidden="false" customHeight="true" outlineLevel="0" collapsed="false">
      <c r="A12" s="574" t="n">
        <v>1</v>
      </c>
      <c r="B12" s="575" t="n">
        <v>1</v>
      </c>
      <c r="C12" s="576" t="s">
        <v>401</v>
      </c>
      <c r="D12" s="576"/>
      <c r="E12" s="577" t="n">
        <v>220</v>
      </c>
      <c r="F12" s="578" t="n">
        <f aca="false">Dados!F8</f>
        <v>2524.9</v>
      </c>
      <c r="G12" s="579" t="n">
        <f aca="false">F12</f>
        <v>2524.9</v>
      </c>
      <c r="H12" s="579" t="n">
        <v>0</v>
      </c>
      <c r="I12" s="580" t="n">
        <f aca="false">F12</f>
        <v>2524.9</v>
      </c>
      <c r="J12" s="580" t="n">
        <v>0</v>
      </c>
      <c r="K12" s="580"/>
      <c r="L12" s="581" t="n">
        <f aca="false">F12</f>
        <v>2524.9</v>
      </c>
    </row>
    <row r="13" customFormat="false" ht="18" hidden="false" customHeight="true" outlineLevel="0" collapsed="false">
      <c r="A13" s="574"/>
      <c r="B13" s="575"/>
      <c r="C13" s="582" t="s">
        <v>293</v>
      </c>
      <c r="D13" s="582"/>
      <c r="E13" s="582"/>
      <c r="F13" s="583" t="n">
        <v>0.3</v>
      </c>
      <c r="G13" s="584" t="n">
        <f aca="false">ROUND(($F$13*G12),2)</f>
        <v>757.47</v>
      </c>
      <c r="H13" s="584" t="n">
        <f aca="false">ROUND(($F$13*H12),2)</f>
        <v>0</v>
      </c>
      <c r="I13" s="584" t="n">
        <f aca="false">ROUND(($F$13*I12),2)</f>
        <v>757.47</v>
      </c>
      <c r="J13" s="584" t="n">
        <v>0</v>
      </c>
      <c r="K13" s="584" t="n">
        <f aca="false">ROUND(($F$13*K12),2)</f>
        <v>0</v>
      </c>
      <c r="L13" s="585" t="n">
        <f aca="false">ROUND(($F$13*L12),2)</f>
        <v>757.47</v>
      </c>
    </row>
    <row r="14" customFormat="false" ht="18" hidden="false" customHeight="true" outlineLevel="0" collapsed="false">
      <c r="A14" s="574"/>
      <c r="B14" s="575"/>
      <c r="C14" s="586" t="s">
        <v>402</v>
      </c>
      <c r="D14" s="586"/>
      <c r="E14" s="586"/>
      <c r="F14" s="586"/>
      <c r="G14" s="787" t="n">
        <f aca="false">SUM(G12:G13)</f>
        <v>3282.37</v>
      </c>
      <c r="H14" s="276" t="n">
        <f aca="false">SUM(H12:H13)</f>
        <v>0</v>
      </c>
      <c r="I14" s="276" t="n">
        <f aca="false">SUM(I12:I13)</f>
        <v>3282.37</v>
      </c>
      <c r="J14" s="276" t="n">
        <f aca="false">SUM(J12:J13)</f>
        <v>0</v>
      </c>
      <c r="K14" s="276" t="n">
        <f aca="false">SUM(K12:K13)</f>
        <v>0</v>
      </c>
      <c r="L14" s="587" t="n">
        <f aca="false">SUM(L12:L13)</f>
        <v>3282.37</v>
      </c>
    </row>
    <row r="15" customFormat="false" ht="18" hidden="false" customHeight="true" outlineLevel="0" collapsed="false">
      <c r="A15" s="574"/>
      <c r="B15" s="575"/>
      <c r="C15" s="588" t="s">
        <v>122</v>
      </c>
      <c r="D15" s="588"/>
      <c r="E15" s="588"/>
      <c r="F15" s="589" t="n">
        <v>0</v>
      </c>
      <c r="G15" s="462" t="n">
        <f aca="false">IF(Dados!$P$13="SIM",Dados!$Q$13,0)</f>
        <v>0</v>
      </c>
      <c r="H15" s="276" t="n">
        <v>0</v>
      </c>
      <c r="I15" s="276" t="n">
        <v>0</v>
      </c>
      <c r="J15" s="276" t="n">
        <v>0</v>
      </c>
      <c r="K15" s="276" t="n">
        <v>0</v>
      </c>
      <c r="L15" s="587" t="n">
        <v>0</v>
      </c>
    </row>
    <row r="16" customFormat="false" ht="27" hidden="false" customHeight="true" outlineLevel="0" collapsed="false">
      <c r="A16" s="574"/>
      <c r="B16" s="575"/>
      <c r="C16" s="588" t="s">
        <v>456</v>
      </c>
      <c r="D16" s="588"/>
      <c r="E16" s="590"/>
      <c r="F16" s="591" t="n">
        <v>0</v>
      </c>
      <c r="G16" s="276" t="n">
        <v>0</v>
      </c>
      <c r="H16" s="276" t="n">
        <v>0</v>
      </c>
      <c r="I16" s="578" t="n">
        <v>0</v>
      </c>
      <c r="J16" s="578" t="n">
        <v>0</v>
      </c>
      <c r="K16" s="578" t="n">
        <v>0</v>
      </c>
      <c r="L16" s="592" t="n">
        <v>0</v>
      </c>
    </row>
    <row r="17" customFormat="false" ht="27" hidden="false" customHeight="true" outlineLevel="0" collapsed="false">
      <c r="A17" s="574"/>
      <c r="B17" s="575"/>
      <c r="C17" s="588" t="s">
        <v>457</v>
      </c>
      <c r="D17" s="588"/>
      <c r="E17" s="590"/>
      <c r="F17" s="591" t="n">
        <v>0</v>
      </c>
      <c r="G17" s="593" t="n">
        <v>0</v>
      </c>
      <c r="H17" s="593" t="n">
        <f aca="false">ROUND((H12*F17),2)</f>
        <v>0</v>
      </c>
      <c r="I17" s="594" t="n">
        <v>0</v>
      </c>
      <c r="J17" s="594" t="n">
        <v>0</v>
      </c>
      <c r="K17" s="594" t="n">
        <v>0</v>
      </c>
      <c r="L17" s="595" t="n">
        <v>0</v>
      </c>
    </row>
    <row r="18" customFormat="false" ht="18" hidden="false" customHeight="true" outlineLevel="0" collapsed="false">
      <c r="A18" s="574"/>
      <c r="B18" s="575"/>
      <c r="C18" s="596" t="s">
        <v>117</v>
      </c>
      <c r="D18" s="597"/>
      <c r="E18" s="598" t="n">
        <f aca="false">Dados!O10</f>
        <v>15.21</v>
      </c>
      <c r="F18" s="599" t="n">
        <f aca="false">Dados!K12</f>
        <v>0.4</v>
      </c>
      <c r="G18" s="593" t="n">
        <v>0</v>
      </c>
      <c r="H18" s="593" t="n">
        <v>0</v>
      </c>
      <c r="I18" s="593" t="n">
        <v>0</v>
      </c>
      <c r="J18" s="593" t="n">
        <f aca="false">($F$18*J14/220)*7*$E$18</f>
        <v>0</v>
      </c>
      <c r="K18" s="593" t="n">
        <v>0</v>
      </c>
      <c r="L18" s="595" t="n">
        <f aca="false">((($F$18*L14/220)*7)*$E$18)</f>
        <v>635.407152545455</v>
      </c>
    </row>
    <row r="19" customFormat="false" ht="18" hidden="false" customHeight="true" outlineLevel="0" collapsed="false">
      <c r="A19" s="574"/>
      <c r="B19" s="575"/>
      <c r="C19" s="600" t="s">
        <v>336</v>
      </c>
      <c r="D19" s="600"/>
      <c r="E19" s="600"/>
      <c r="F19" s="601" t="n">
        <v>0.2</v>
      </c>
      <c r="G19" s="593" t="n">
        <f aca="false">G18*$F$19</f>
        <v>0</v>
      </c>
      <c r="H19" s="593" t="n">
        <f aca="false">H18*$F$19</f>
        <v>0</v>
      </c>
      <c r="I19" s="593" t="n">
        <f aca="false">I18*$F$19</f>
        <v>0</v>
      </c>
      <c r="J19" s="593" t="n">
        <f aca="false">J18*$F$19</f>
        <v>0</v>
      </c>
      <c r="K19" s="593" t="n">
        <f aca="false">K18*$F$19</f>
        <v>0</v>
      </c>
      <c r="L19" s="595" t="n">
        <f aca="false">L18*$F$19</f>
        <v>127.081430509091</v>
      </c>
    </row>
    <row r="20" customFormat="false" ht="18" hidden="false" customHeight="true" outlineLevel="0" collapsed="false">
      <c r="A20" s="574"/>
      <c r="B20" s="575"/>
      <c r="C20" s="602" t="s">
        <v>405</v>
      </c>
      <c r="D20" s="602"/>
      <c r="E20" s="602"/>
      <c r="F20" s="602"/>
      <c r="G20" s="603" t="n">
        <f aca="false">SUM(G14:G19)</f>
        <v>3282.37</v>
      </c>
      <c r="H20" s="603" t="n">
        <f aca="false">SUM(H14:H19)</f>
        <v>0</v>
      </c>
      <c r="I20" s="603" t="n">
        <f aca="false">SUM(I14:I19)</f>
        <v>3282.37</v>
      </c>
      <c r="J20" s="603" t="n">
        <f aca="false">SUM(J14:J19)</f>
        <v>0</v>
      </c>
      <c r="K20" s="603" t="n">
        <f aca="false">SUM(K14:K19)</f>
        <v>0</v>
      </c>
      <c r="L20" s="604" t="n">
        <f aca="false">SUM(L14:L19)</f>
        <v>4044.85858305455</v>
      </c>
    </row>
    <row r="21" customFormat="false" ht="18" hidden="false" customHeight="true" outlineLevel="0" collapsed="false">
      <c r="A21" s="574"/>
      <c r="B21" s="575"/>
      <c r="C21" s="605" t="s">
        <v>406</v>
      </c>
      <c r="D21" s="605"/>
      <c r="E21" s="605"/>
      <c r="F21" s="606" t="n">
        <f aca="false">Encargos!C58</f>
        <v>0.764</v>
      </c>
      <c r="G21" s="579" t="n">
        <f aca="false">ROUND(($F$21*G20),2)</f>
        <v>2507.73</v>
      </c>
      <c r="H21" s="579" t="n">
        <f aca="false">ROUND(($F$21*H20),2)</f>
        <v>0</v>
      </c>
      <c r="I21" s="579" t="n">
        <f aca="false">ROUND(($F$21*I20),2)</f>
        <v>2507.73</v>
      </c>
      <c r="J21" s="579" t="n">
        <f aca="false">ROUND(($F$21*J20),2)</f>
        <v>0</v>
      </c>
      <c r="K21" s="579" t="n">
        <f aca="false">ROUND(($F$21*K20),2)</f>
        <v>0</v>
      </c>
      <c r="L21" s="581" t="n">
        <f aca="false">ROUND(($F$21*L20),2)</f>
        <v>3090.27</v>
      </c>
    </row>
    <row r="22" customFormat="false" ht="43.5" hidden="false" customHeight="true" outlineLevel="0" collapsed="false">
      <c r="A22" s="574"/>
      <c r="B22" s="575"/>
      <c r="C22" s="607" t="s">
        <v>341</v>
      </c>
      <c r="D22" s="607" t="n">
        <f aca="false">Dados!O11</f>
        <v>4.97</v>
      </c>
      <c r="E22" s="608" t="n">
        <f aca="false">Dados!E15</f>
        <v>22</v>
      </c>
      <c r="F22" s="593" t="n">
        <f aca="false">Dados!O10</f>
        <v>15.21</v>
      </c>
      <c r="G22" s="584" t="n">
        <v>0</v>
      </c>
      <c r="H22" s="584" t="n">
        <v>0</v>
      </c>
      <c r="I22" s="609" t="n">
        <v>0</v>
      </c>
      <c r="J22" s="584" t="n">
        <v>0</v>
      </c>
      <c r="K22" s="584" t="n">
        <f aca="false">ROUND((((K14/220)+((K14/220)*0.6))*$F$22),2)</f>
        <v>0</v>
      </c>
      <c r="L22" s="585" t="n">
        <f aca="false">ROUND((((L14/220)+((L14/220)*0.6))*$F$22),2)</f>
        <v>363.09</v>
      </c>
    </row>
    <row r="23" customFormat="false" ht="18" hidden="false" customHeight="true" outlineLevel="0" collapsed="false">
      <c r="A23" s="610" t="s">
        <v>407</v>
      </c>
      <c r="B23" s="610"/>
      <c r="C23" s="610"/>
      <c r="D23" s="610"/>
      <c r="E23" s="610"/>
      <c r="F23" s="610"/>
      <c r="G23" s="611" t="n">
        <f aca="false">SUM(G20:G22)</f>
        <v>5790.1</v>
      </c>
      <c r="H23" s="611" t="n">
        <f aca="false">SUM(H20:H22)</f>
        <v>0</v>
      </c>
      <c r="I23" s="611" t="n">
        <f aca="false">SUM(I20:I22)</f>
        <v>5790.1</v>
      </c>
      <c r="J23" s="611" t="n">
        <f aca="false">SUM(J20:J22)</f>
        <v>0</v>
      </c>
      <c r="K23" s="611" t="n">
        <f aca="false">SUM(K20:K22)</f>
        <v>0</v>
      </c>
      <c r="L23" s="612" t="n">
        <f aca="false">SUM(L20:L22)</f>
        <v>7498.21858305455</v>
      </c>
    </row>
    <row r="24" customFormat="false" ht="18" hidden="false" customHeight="true" outlineLevel="0" collapsed="false">
      <c r="A24" s="613" t="s">
        <v>408</v>
      </c>
      <c r="B24" s="613"/>
      <c r="C24" s="613"/>
      <c r="D24" s="613"/>
      <c r="E24" s="613"/>
      <c r="F24" s="613"/>
      <c r="G24" s="613"/>
      <c r="H24" s="613"/>
      <c r="I24" s="613"/>
      <c r="J24" s="613"/>
      <c r="K24" s="613"/>
      <c r="L24" s="613"/>
    </row>
    <row r="25" customFormat="false" ht="18" hidden="false" customHeight="true" outlineLevel="0" collapsed="false">
      <c r="A25" s="614" t="s">
        <v>205</v>
      </c>
      <c r="B25" s="614"/>
      <c r="C25" s="496" t="s">
        <v>409</v>
      </c>
      <c r="D25" s="496"/>
      <c r="E25" s="615" t="s">
        <v>206</v>
      </c>
      <c r="F25" s="616" t="s">
        <v>410</v>
      </c>
      <c r="G25" s="616"/>
      <c r="H25" s="616"/>
      <c r="I25" s="616"/>
      <c r="J25" s="616"/>
      <c r="K25" s="616"/>
      <c r="L25" s="616"/>
    </row>
    <row r="26" customFormat="false" ht="18" hidden="false" customHeight="true" outlineLevel="0" collapsed="false">
      <c r="A26" s="617" t="s">
        <v>107</v>
      </c>
      <c r="B26" s="617"/>
      <c r="C26" s="617"/>
      <c r="D26" s="577"/>
      <c r="E26" s="618"/>
      <c r="F26" s="619"/>
      <c r="G26" s="579" t="n">
        <f aca="false">Dados!$F$9</f>
        <v>82.45</v>
      </c>
      <c r="H26" s="579" t="n">
        <v>0</v>
      </c>
      <c r="I26" s="579" t="n">
        <f aca="false">Dados!F9</f>
        <v>82.45</v>
      </c>
      <c r="J26" s="579" t="n">
        <v>0</v>
      </c>
      <c r="K26" s="579"/>
      <c r="L26" s="581" t="n">
        <f aca="false">Dados!$F$9</f>
        <v>82.45</v>
      </c>
    </row>
    <row r="27" customFormat="false" ht="18" hidden="false" customHeight="true" outlineLevel="0" collapsed="false">
      <c r="A27" s="274" t="s">
        <v>110</v>
      </c>
      <c r="B27" s="274"/>
      <c r="C27" s="274"/>
      <c r="D27" s="760"/>
      <c r="E27" s="761"/>
      <c r="F27" s="646"/>
      <c r="G27" s="593" t="n">
        <f aca="false">Dados!$F$10</f>
        <v>20.7</v>
      </c>
      <c r="H27" s="593" t="n">
        <v>0</v>
      </c>
      <c r="I27" s="579" t="n">
        <f aca="false">Dados!F10</f>
        <v>20.7</v>
      </c>
      <c r="J27" s="593" t="n">
        <v>0</v>
      </c>
      <c r="K27" s="593"/>
      <c r="L27" s="595" t="n">
        <f aca="false">Dados!$F$10</f>
        <v>20.7</v>
      </c>
    </row>
    <row r="28" customFormat="false" ht="24.75" hidden="false" customHeight="true" outlineLevel="0" collapsed="false">
      <c r="A28" s="620" t="s">
        <v>411</v>
      </c>
      <c r="B28" s="620"/>
      <c r="C28" s="620"/>
      <c r="D28" s="607"/>
      <c r="E28" s="593"/>
      <c r="F28" s="623"/>
      <c r="G28" s="593" t="n">
        <f aca="false">Dados!$F$11</f>
        <v>4</v>
      </c>
      <c r="H28" s="593" t="n">
        <v>0</v>
      </c>
      <c r="I28" s="579" t="n">
        <f aca="false">Dados!F11</f>
        <v>4</v>
      </c>
      <c r="J28" s="593" t="n">
        <v>0</v>
      </c>
      <c r="K28" s="593"/>
      <c r="L28" s="595" t="n">
        <f aca="false">Dados!$F$11</f>
        <v>4</v>
      </c>
    </row>
    <row r="29" customFormat="false" ht="18" hidden="false" customHeight="true" outlineLevel="0" collapsed="false">
      <c r="A29" s="620" t="s">
        <v>116</v>
      </c>
      <c r="B29" s="620"/>
      <c r="C29" s="620"/>
      <c r="D29" s="275"/>
      <c r="E29" s="532"/>
      <c r="F29" s="623"/>
      <c r="G29" s="593" t="n">
        <f aca="false">Dados!$F$12</f>
        <v>156.95</v>
      </c>
      <c r="H29" s="593" t="n">
        <v>0</v>
      </c>
      <c r="I29" s="579" t="n">
        <f aca="false">Dados!F12</f>
        <v>156.95</v>
      </c>
      <c r="J29" s="593" t="n">
        <v>0</v>
      </c>
      <c r="K29" s="593"/>
      <c r="L29" s="595" t="n">
        <f aca="false">Dados!$F$12</f>
        <v>156.95</v>
      </c>
    </row>
    <row r="30" customFormat="false" ht="18" hidden="false" customHeight="true" outlineLevel="0" collapsed="false">
      <c r="A30" s="620" t="s">
        <v>412</v>
      </c>
      <c r="B30" s="620"/>
      <c r="C30" s="620"/>
      <c r="D30" s="275"/>
      <c r="E30" s="532"/>
      <c r="F30" s="623"/>
      <c r="G30" s="593" t="n">
        <f aca="false">Dados!$F$13</f>
        <v>21.17</v>
      </c>
      <c r="H30" s="593" t="n">
        <v>0</v>
      </c>
      <c r="I30" s="579" t="n">
        <f aca="false">Dados!F13</f>
        <v>21.17</v>
      </c>
      <c r="J30" s="593" t="n">
        <v>0</v>
      </c>
      <c r="K30" s="593"/>
      <c r="L30" s="595" t="n">
        <f aca="false">Dados!$F$13</f>
        <v>21.17</v>
      </c>
    </row>
    <row r="31" customFormat="false" ht="18" hidden="false" customHeight="true" outlineLevel="0" collapsed="false">
      <c r="A31" s="274" t="s">
        <v>125</v>
      </c>
      <c r="B31" s="274"/>
      <c r="C31" s="274"/>
      <c r="D31" s="275"/>
      <c r="E31" s="593"/>
      <c r="F31" s="623"/>
      <c r="G31" s="593" t="n">
        <f aca="false">Dados!$F$14</f>
        <v>210.57</v>
      </c>
      <c r="H31" s="593" t="n">
        <v>0</v>
      </c>
      <c r="I31" s="579" t="n">
        <f aca="false">Dados!F14</f>
        <v>210.57</v>
      </c>
      <c r="J31" s="593" t="n">
        <v>0</v>
      </c>
      <c r="K31" s="593"/>
      <c r="L31" s="595" t="n">
        <f aca="false">Dados!$F$14</f>
        <v>210.57</v>
      </c>
    </row>
    <row r="32" customFormat="false" ht="18" hidden="false" customHeight="true" outlineLevel="0" collapsed="false">
      <c r="A32" s="624" t="s">
        <v>126</v>
      </c>
      <c r="B32" s="624"/>
      <c r="C32" s="625" t="n">
        <f aca="false">Dados!E15</f>
        <v>22</v>
      </c>
      <c r="D32" s="626" t="n">
        <f aca="false">Dados!D15</f>
        <v>15.21</v>
      </c>
      <c r="E32" s="627" t="n">
        <f aca="false">Dados!F15</f>
        <v>0</v>
      </c>
      <c r="F32" s="623" t="n">
        <f aca="false">Dados!G15</f>
        <v>28.16</v>
      </c>
      <c r="G32" s="593" t="n">
        <f aca="false">ROUND((($F$32*$C$32)-(($F$32*$C$32)*$E$32)),2)</f>
        <v>619.52</v>
      </c>
      <c r="H32" s="593" t="n">
        <v>0</v>
      </c>
      <c r="I32" s="593" t="n">
        <f aca="false">ROUND((($F$32*$D$32)-(($F$32*$D$32)*$E$32)),2)</f>
        <v>428.31</v>
      </c>
      <c r="J32" s="593" t="n">
        <v>0</v>
      </c>
      <c r="K32" s="593"/>
      <c r="L32" s="595" t="n">
        <f aca="false">ROUND((($F$32*$D$32)-(($F$32*$D$32)*$E$32)),2)</f>
        <v>428.31</v>
      </c>
    </row>
    <row r="33" customFormat="false" ht="18" hidden="false" customHeight="true" outlineLevel="0" collapsed="false">
      <c r="A33" s="629" t="s">
        <v>128</v>
      </c>
      <c r="B33" s="629"/>
      <c r="C33" s="630" t="n">
        <f aca="false">Dados!E16</f>
        <v>22</v>
      </c>
      <c r="D33" s="631" t="n">
        <f aca="false">Dados!D16</f>
        <v>15.21</v>
      </c>
      <c r="E33" s="632" t="n">
        <f aca="false">Dados!F16</f>
        <v>0.06</v>
      </c>
      <c r="F33" s="633" t="n">
        <f aca="false">Dados!E45</f>
        <v>6</v>
      </c>
      <c r="G33" s="634" t="n">
        <f aca="false">ROUND((IF(((($F$33*2)*$C$33)-($E$33*G12))&gt;0,((($F$33*2)*$C$33)-($E$33*G12)),0)),2)</f>
        <v>112.51</v>
      </c>
      <c r="H33" s="276" t="n">
        <v>0</v>
      </c>
      <c r="I33" s="276" t="n">
        <f aca="false">ROUND((IF(((($F$33*2)*$D$33)-($E$33*I12))&gt;0,((($F$33*2)*$D$33)-($E$33*I12)),0)),2)</f>
        <v>31.03</v>
      </c>
      <c r="J33" s="276" t="n">
        <v>0</v>
      </c>
      <c r="K33" s="276"/>
      <c r="L33" s="587" t="n">
        <f aca="false">ROUND((IF(((($F$33*2)*$D$33)-($E$33*L12))&gt;0,((($F$33*2)*$D$33)-($E$33*L12)),0)),2)</f>
        <v>31.03</v>
      </c>
    </row>
    <row r="34" customFormat="false" ht="18" hidden="false" customHeight="true" outlineLevel="0" collapsed="false">
      <c r="A34" s="629" t="str">
        <f aca="false">Dados!H17</f>
        <v>Outros (inserir somente com a justificativa legal)</v>
      </c>
      <c r="B34" s="629"/>
      <c r="C34" s="629"/>
      <c r="D34" s="629"/>
      <c r="E34" s="764"/>
      <c r="F34" s="765"/>
      <c r="G34" s="634" t="n">
        <f aca="false">Dados!M17</f>
        <v>0</v>
      </c>
      <c r="H34" s="276" t="n">
        <f aca="false">Dados!M17</f>
        <v>0</v>
      </c>
      <c r="I34" s="276" t="n">
        <f aca="false">Dados!M17</f>
        <v>0</v>
      </c>
      <c r="J34" s="276" t="n">
        <f aca="false">Dados!M17</f>
        <v>0</v>
      </c>
      <c r="K34" s="276" t="n">
        <f aca="false">Dados!M17</f>
        <v>0</v>
      </c>
      <c r="L34" s="587" t="n">
        <f aca="false">Dados!M17</f>
        <v>0</v>
      </c>
    </row>
    <row r="35" customFormat="false" ht="18" hidden="false" customHeight="true" outlineLevel="0" collapsed="false">
      <c r="A35" s="629" t="str">
        <f aca="false">Dados!H18</f>
        <v>Outros (inserir somente com a justificativa legal)</v>
      </c>
      <c r="B35" s="629"/>
      <c r="C35" s="629"/>
      <c r="D35" s="629"/>
      <c r="E35" s="764"/>
      <c r="F35" s="765"/>
      <c r="G35" s="634" t="n">
        <f aca="false">Dados!M18</f>
        <v>0</v>
      </c>
      <c r="H35" s="276" t="n">
        <f aca="false">Dados!M18</f>
        <v>0</v>
      </c>
      <c r="I35" s="276" t="n">
        <f aca="false">Dados!M18</f>
        <v>0</v>
      </c>
      <c r="J35" s="276" t="n">
        <f aca="false">Dados!M18</f>
        <v>0</v>
      </c>
      <c r="K35" s="276" t="n">
        <f aca="false">Dados!M18</f>
        <v>0</v>
      </c>
      <c r="L35" s="587" t="n">
        <f aca="false">Dados!M18</f>
        <v>0</v>
      </c>
    </row>
    <row r="36" customFormat="false" ht="18" hidden="false" customHeight="true" outlineLevel="0" collapsed="false">
      <c r="A36" s="629" t="str">
        <f aca="false">Dados!H19</f>
        <v>Outros (inserir somente com a justificativa legal)</v>
      </c>
      <c r="B36" s="629"/>
      <c r="C36" s="629"/>
      <c r="D36" s="629"/>
      <c r="E36" s="764"/>
      <c r="F36" s="765"/>
      <c r="G36" s="634" t="n">
        <f aca="false">Dados!M19</f>
        <v>0</v>
      </c>
      <c r="H36" s="276" t="n">
        <f aca="false">Dados!M19</f>
        <v>0</v>
      </c>
      <c r="I36" s="276" t="n">
        <f aca="false">Dados!M19</f>
        <v>0</v>
      </c>
      <c r="J36" s="276" t="n">
        <f aca="false">Dados!M19</f>
        <v>0</v>
      </c>
      <c r="K36" s="276" t="n">
        <f aca="false">Dados!M19</f>
        <v>0</v>
      </c>
      <c r="L36" s="587" t="n">
        <f aca="false">Dados!M19</f>
        <v>0</v>
      </c>
    </row>
    <row r="37" customFormat="false" ht="18" hidden="false" customHeight="true" outlineLevel="0" collapsed="false">
      <c r="A37" s="635" t="s">
        <v>413</v>
      </c>
      <c r="B37" s="635"/>
      <c r="C37" s="635"/>
      <c r="D37" s="635"/>
      <c r="E37" s="635"/>
      <c r="F37" s="635"/>
      <c r="G37" s="603" t="n">
        <f aca="false">SUM(G26:G36)</f>
        <v>1227.87</v>
      </c>
      <c r="H37" s="603" t="n">
        <f aca="false">SUM(H26:H36)</f>
        <v>0</v>
      </c>
      <c r="I37" s="603" t="n">
        <f aca="false">SUM(I26:I36)</f>
        <v>955.18</v>
      </c>
      <c r="J37" s="603" t="n">
        <f aca="false">SUM(J26:J36)</f>
        <v>0</v>
      </c>
      <c r="K37" s="603" t="n">
        <f aca="false">SUM(K26:K36)</f>
        <v>0</v>
      </c>
      <c r="L37" s="604" t="n">
        <f aca="false">SUM(L26:L36)</f>
        <v>955.18</v>
      </c>
    </row>
    <row r="38" customFormat="false" ht="18" hidden="false" customHeight="true" outlineLevel="0" collapsed="false">
      <c r="A38" s="636" t="s">
        <v>414</v>
      </c>
      <c r="B38" s="636"/>
      <c r="C38" s="636"/>
      <c r="D38" s="636"/>
      <c r="E38" s="636"/>
      <c r="F38" s="636"/>
      <c r="G38" s="637" t="n">
        <f aca="false">G23+G37</f>
        <v>7017.97</v>
      </c>
      <c r="H38" s="611" t="n">
        <f aca="false">H23+H37</f>
        <v>0</v>
      </c>
      <c r="I38" s="611" t="n">
        <f aca="false">I23+I37</f>
        <v>6745.28</v>
      </c>
      <c r="J38" s="611" t="n">
        <f aca="false">J23+J37</f>
        <v>0</v>
      </c>
      <c r="K38" s="611" t="n">
        <f aca="false">K23+K37</f>
        <v>0</v>
      </c>
      <c r="L38" s="612" t="n">
        <f aca="false">L23+L37</f>
        <v>8453.39858305454</v>
      </c>
    </row>
    <row r="39" customFormat="false" ht="18" hidden="false" customHeight="true" outlineLevel="0" collapsed="false">
      <c r="A39" s="613" t="s">
        <v>415</v>
      </c>
      <c r="B39" s="613"/>
      <c r="C39" s="613"/>
      <c r="D39" s="613"/>
      <c r="E39" s="613"/>
      <c r="F39" s="613"/>
      <c r="G39" s="613"/>
      <c r="H39" s="613"/>
      <c r="I39" s="613"/>
      <c r="J39" s="613"/>
      <c r="K39" s="613"/>
      <c r="L39" s="613"/>
    </row>
    <row r="40" customFormat="false" ht="18" hidden="false" customHeight="true" outlineLevel="0" collapsed="false">
      <c r="A40" s="638" t="s">
        <v>205</v>
      </c>
      <c r="B40" s="638"/>
      <c r="C40" s="638"/>
      <c r="D40" s="638"/>
      <c r="E40" s="496" t="s">
        <v>206</v>
      </c>
      <c r="F40" s="496"/>
      <c r="G40" s="639"/>
      <c r="H40" s="639"/>
      <c r="I40" s="639"/>
      <c r="J40" s="639"/>
      <c r="K40" s="639"/>
      <c r="L40" s="639"/>
    </row>
    <row r="41" customFormat="false" ht="18" hidden="false" customHeight="true" outlineLevel="0" collapsed="false">
      <c r="A41" s="640" t="s">
        <v>416</v>
      </c>
      <c r="B41" s="641"/>
      <c r="C41" s="641"/>
      <c r="D41" s="641"/>
      <c r="E41" s="642" t="n">
        <f aca="false">Dados!K8</f>
        <v>0.03</v>
      </c>
      <c r="F41" s="643"/>
      <c r="G41" s="644" t="n">
        <f aca="false">ROUND((G38*$E$41),2)</f>
        <v>210.54</v>
      </c>
      <c r="H41" s="579" t="n">
        <f aca="false">ROUND((H38*$E$41),2)</f>
        <v>0</v>
      </c>
      <c r="I41" s="579" t="n">
        <f aca="false">ROUND((I38*$E$41),2)</f>
        <v>202.36</v>
      </c>
      <c r="J41" s="579" t="n">
        <f aca="false">ROUND((J38*$E$41),2)</f>
        <v>0</v>
      </c>
      <c r="K41" s="579" t="n">
        <f aca="false">ROUND((K38*$E$41),2)</f>
        <v>0</v>
      </c>
      <c r="L41" s="581" t="n">
        <f aca="false">ROUND((L38*$E$41),2)</f>
        <v>253.6</v>
      </c>
    </row>
    <row r="42" customFormat="false" ht="18" hidden="false" customHeight="true" outlineLevel="0" collapsed="false">
      <c r="A42" s="645" t="s">
        <v>417</v>
      </c>
      <c r="B42" s="645"/>
      <c r="C42" s="645"/>
      <c r="D42" s="645"/>
      <c r="E42" s="646"/>
      <c r="F42" s="647"/>
      <c r="G42" s="593" t="n">
        <f aca="false">G38+G41</f>
        <v>7228.51</v>
      </c>
      <c r="H42" s="593" t="n">
        <f aca="false">H38+H41</f>
        <v>0</v>
      </c>
      <c r="I42" s="593" t="n">
        <f aca="false">I38+I41</f>
        <v>6947.64</v>
      </c>
      <c r="J42" s="593" t="n">
        <f aca="false">J38+J41</f>
        <v>0</v>
      </c>
      <c r="K42" s="593" t="n">
        <f aca="false">K38+K41</f>
        <v>0</v>
      </c>
      <c r="L42" s="595" t="n">
        <f aca="false">L38+L41</f>
        <v>8706.99858305455</v>
      </c>
    </row>
    <row r="43" customFormat="false" ht="18" hidden="false" customHeight="true" outlineLevel="0" collapsed="false">
      <c r="A43" s="274" t="s">
        <v>108</v>
      </c>
      <c r="B43" s="274"/>
      <c r="C43" s="274"/>
      <c r="D43" s="274"/>
      <c r="E43" s="646" t="n">
        <f aca="false">Dados!K9</f>
        <v>0.0679</v>
      </c>
      <c r="F43" s="647"/>
      <c r="G43" s="593" t="n">
        <f aca="false">ROUND((G42*$E$43),2)</f>
        <v>490.82</v>
      </c>
      <c r="H43" s="593" t="n">
        <f aca="false">ROUND((H42*$E$43),2)</f>
        <v>0</v>
      </c>
      <c r="I43" s="593" t="n">
        <f aca="false">ROUND((I42*$E$43),2)</f>
        <v>471.74</v>
      </c>
      <c r="J43" s="593" t="n">
        <f aca="false">ROUND((J42*$E$43),2)</f>
        <v>0</v>
      </c>
      <c r="K43" s="593" t="n">
        <f aca="false">ROUND((K42*$E$43),2)</f>
        <v>0</v>
      </c>
      <c r="L43" s="595" t="n">
        <f aca="false">ROUND((L42*$E$43),2)</f>
        <v>591.21</v>
      </c>
    </row>
    <row r="44" customFormat="false" ht="24" hidden="false" customHeight="true" outlineLevel="0" collapsed="false">
      <c r="A44" s="648" t="s">
        <v>418</v>
      </c>
      <c r="B44" s="648"/>
      <c r="C44" s="648"/>
      <c r="D44" s="648"/>
      <c r="E44" s="649" t="n">
        <f aca="false">SUM(E41:E43)</f>
        <v>0.0979</v>
      </c>
      <c r="F44" s="650"/>
      <c r="G44" s="603" t="n">
        <f aca="false">G41+G43</f>
        <v>701.36</v>
      </c>
      <c r="H44" s="603" t="n">
        <f aca="false">H41+H43</f>
        <v>0</v>
      </c>
      <c r="I44" s="603" t="n">
        <f aca="false">I41+I43</f>
        <v>674.1</v>
      </c>
      <c r="J44" s="603" t="n">
        <f aca="false">J41+J43</f>
        <v>0</v>
      </c>
      <c r="K44" s="603" t="n">
        <f aca="false">K41+K43</f>
        <v>0</v>
      </c>
      <c r="L44" s="604" t="n">
        <f aca="false">L41+L43</f>
        <v>844.81</v>
      </c>
    </row>
    <row r="45" customFormat="false" ht="25.5" hidden="false" customHeight="true" outlineLevel="0" collapsed="false">
      <c r="A45" s="651" t="s">
        <v>419</v>
      </c>
      <c r="B45" s="651"/>
      <c r="C45" s="651"/>
      <c r="D45" s="651"/>
      <c r="E45" s="651"/>
      <c r="F45" s="651"/>
      <c r="G45" s="611" t="n">
        <f aca="false">G23+G37+G44</f>
        <v>7719.33</v>
      </c>
      <c r="H45" s="611" t="n">
        <f aca="false">H23+H37+H44</f>
        <v>0</v>
      </c>
      <c r="I45" s="611" t="n">
        <f aca="false">I23+I37+I44</f>
        <v>7419.38</v>
      </c>
      <c r="J45" s="611" t="n">
        <f aca="false">J23+J37+J44</f>
        <v>0</v>
      </c>
      <c r="K45" s="611" t="n">
        <f aca="false">K23+K37+K44</f>
        <v>0</v>
      </c>
      <c r="L45" s="612" t="n">
        <f aca="false">L23+L37+L44</f>
        <v>9298.20858305454</v>
      </c>
    </row>
    <row r="46" customFormat="false" ht="18" hidden="false" customHeight="true" outlineLevel="0" collapsed="false">
      <c r="A46" s="652" t="s">
        <v>420</v>
      </c>
      <c r="B46" s="652"/>
      <c r="C46" s="652"/>
      <c r="D46" s="652"/>
      <c r="E46" s="652"/>
      <c r="F46" s="652"/>
      <c r="G46" s="652"/>
      <c r="H46" s="652"/>
      <c r="I46" s="652"/>
      <c r="J46" s="652"/>
      <c r="K46" s="652"/>
      <c r="L46" s="652"/>
    </row>
    <row r="47" customFormat="false" ht="18" hidden="false" customHeight="true" outlineLevel="0" collapsed="false">
      <c r="A47" s="653" t="s">
        <v>205</v>
      </c>
      <c r="B47" s="653"/>
      <c r="C47" s="653"/>
      <c r="D47" s="653"/>
      <c r="E47" s="438" t="s">
        <v>206</v>
      </c>
      <c r="F47" s="438"/>
      <c r="G47" s="654"/>
      <c r="H47" s="654"/>
      <c r="I47" s="654"/>
      <c r="J47" s="654"/>
      <c r="K47" s="654"/>
      <c r="L47" s="654"/>
    </row>
    <row r="48" customFormat="false" ht="18" hidden="false" customHeight="true" outlineLevel="0" collapsed="false">
      <c r="A48" s="617" t="s">
        <v>111</v>
      </c>
      <c r="B48" s="617"/>
      <c r="C48" s="617"/>
      <c r="D48" s="617"/>
      <c r="E48" s="646" t="n">
        <f aca="false">Dados!K10</f>
        <v>0.076</v>
      </c>
      <c r="F48" s="647"/>
      <c r="G48" s="644" t="n">
        <f aca="false">ROUND((G52*$E$48),2)</f>
        <v>684.16</v>
      </c>
      <c r="H48" s="579" t="n">
        <f aca="false">ROUND((H52*$E$48),2)</f>
        <v>0</v>
      </c>
      <c r="I48" s="579" t="n">
        <f aca="false">ROUND((I52*$E$48),2)</f>
        <v>657.58</v>
      </c>
      <c r="J48" s="579" t="n">
        <f aca="false">ROUND((J52*$E$48),2)</f>
        <v>0</v>
      </c>
      <c r="K48" s="579" t="n">
        <f aca="false">ROUND((K52*$E$48),2)</f>
        <v>0</v>
      </c>
      <c r="L48" s="581" t="n">
        <f aca="false">ROUND((L52*$E$48),2)</f>
        <v>824.1</v>
      </c>
    </row>
    <row r="49" customFormat="false" ht="18" hidden="false" customHeight="true" outlineLevel="0" collapsed="false">
      <c r="A49" s="274" t="s">
        <v>421</v>
      </c>
      <c r="B49" s="274"/>
      <c r="C49" s="274"/>
      <c r="D49" s="274"/>
      <c r="E49" s="646" t="n">
        <f aca="false">Dados!K11</f>
        <v>0.0165</v>
      </c>
      <c r="F49" s="647"/>
      <c r="G49" s="593" t="n">
        <f aca="false">ROUND((G52*$E$49),2)</f>
        <v>148.54</v>
      </c>
      <c r="H49" s="593" t="n">
        <f aca="false">ROUND((H52*$E$49),2)</f>
        <v>0</v>
      </c>
      <c r="I49" s="593" t="n">
        <f aca="false">ROUND((I52*$E$49),2)</f>
        <v>142.76</v>
      </c>
      <c r="J49" s="593" t="n">
        <f aca="false">ROUND((J52*$E$49),2)</f>
        <v>0</v>
      </c>
      <c r="K49" s="593" t="n">
        <f aca="false">ROUND((K52*$E$49),2)</f>
        <v>0</v>
      </c>
      <c r="L49" s="595" t="n">
        <f aca="false">ROUND((L52*$E$49),2)</f>
        <v>178.92</v>
      </c>
    </row>
    <row r="50" customFormat="false" ht="18" hidden="false" customHeight="true" outlineLevel="0" collapsed="false">
      <c r="A50" s="274" t="s">
        <v>134</v>
      </c>
      <c r="B50" s="274"/>
      <c r="C50" s="274"/>
      <c r="D50" s="274"/>
      <c r="E50" s="646" t="n">
        <f aca="false">Dados!D45</f>
        <v>0.05</v>
      </c>
      <c r="F50" s="647"/>
      <c r="G50" s="593" t="n">
        <f aca="false">ROUND((G52*$E$50),2)</f>
        <v>450.11</v>
      </c>
      <c r="H50" s="593" t="n">
        <f aca="false">ROUND((H52*$E$50),2)</f>
        <v>0</v>
      </c>
      <c r="I50" s="593" t="n">
        <f aca="false">ROUND((I52*$E$50),2)</f>
        <v>432.62</v>
      </c>
      <c r="J50" s="593" t="n">
        <f aca="false">ROUND((J52*$E$50),2)</f>
        <v>0</v>
      </c>
      <c r="K50" s="593" t="n">
        <f aca="false">ROUND((K52*$E$50),2)</f>
        <v>0</v>
      </c>
      <c r="L50" s="595" t="n">
        <f aca="false">ROUND((L52*$E$50),2)</f>
        <v>542.17</v>
      </c>
    </row>
    <row r="51" customFormat="false" ht="18.75" hidden="false" customHeight="true" outlineLevel="0" collapsed="false">
      <c r="A51" s="655" t="s">
        <v>422</v>
      </c>
      <c r="B51" s="655"/>
      <c r="C51" s="655"/>
      <c r="D51" s="655"/>
      <c r="E51" s="656" t="n">
        <f aca="false">SUM(E48:E50)</f>
        <v>0.1425</v>
      </c>
      <c r="F51" s="657"/>
      <c r="G51" s="634" t="n">
        <f aca="false">SUM(G48:G50)</f>
        <v>1282.81</v>
      </c>
      <c r="H51" s="634" t="n">
        <f aca="false">SUM(H48:H50)</f>
        <v>0</v>
      </c>
      <c r="I51" s="634" t="n">
        <f aca="false">SUM(I48:I50)</f>
        <v>1232.96</v>
      </c>
      <c r="J51" s="634" t="n">
        <f aca="false">SUM(J48:J50)</f>
        <v>0</v>
      </c>
      <c r="K51" s="634" t="n">
        <f aca="false">SUM(K48:K50)</f>
        <v>0</v>
      </c>
      <c r="L51" s="658" t="n">
        <f aca="false">SUM(L48:L50)</f>
        <v>1545.19</v>
      </c>
    </row>
    <row r="52" customFormat="false" ht="22.5" hidden="false" customHeight="true" outlineLevel="0" collapsed="false">
      <c r="A52" s="659" t="str">
        <f aca="false">A53</f>
        <v>VALOR MENSAL DA CATEGORIA</v>
      </c>
      <c r="B52" s="659"/>
      <c r="C52" s="659"/>
      <c r="D52" s="659"/>
      <c r="E52" s="659"/>
      <c r="F52" s="659"/>
      <c r="G52" s="660" t="n">
        <f aca="false">ROUND(G45/(1-$E$51),2)</f>
        <v>9002.13</v>
      </c>
      <c r="H52" s="660" t="n">
        <f aca="false">ROUND(H45/(1-$E$51),2)</f>
        <v>0</v>
      </c>
      <c r="I52" s="660" t="n">
        <f aca="false">ROUND(I45/(1-$E$51),2)</f>
        <v>8652.34</v>
      </c>
      <c r="J52" s="660" t="n">
        <f aca="false">ROUND(J45/(1-$E$51),2)</f>
        <v>0</v>
      </c>
      <c r="K52" s="660" t="n">
        <f aca="false">ROUND(K45/(1-$E$51),2)</f>
        <v>0</v>
      </c>
      <c r="L52" s="661" t="n">
        <f aca="false">ROUND(L45/(1-$E$51),2)</f>
        <v>10843.39</v>
      </c>
    </row>
    <row r="53" customFormat="false" ht="34.5" hidden="false" customHeight="true" outlineLevel="0" collapsed="false">
      <c r="A53" s="662" t="s">
        <v>377</v>
      </c>
      <c r="B53" s="662"/>
      <c r="C53" s="662"/>
      <c r="D53" s="662"/>
      <c r="E53" s="662"/>
      <c r="F53" s="662"/>
      <c r="G53" s="663" t="n">
        <f aca="false">G52</f>
        <v>9002.13</v>
      </c>
      <c r="H53" s="663" t="n">
        <f aca="false">H52</f>
        <v>0</v>
      </c>
      <c r="I53" s="663" t="n">
        <f aca="false">I52</f>
        <v>8652.34</v>
      </c>
      <c r="J53" s="663" t="n">
        <f aca="false">J52</f>
        <v>0</v>
      </c>
      <c r="K53" s="663" t="n">
        <f aca="false">K52</f>
        <v>0</v>
      </c>
      <c r="L53" s="664" t="n">
        <f aca="false">L52</f>
        <v>10843.39</v>
      </c>
    </row>
    <row r="54" customFormat="false" ht="39.75" hidden="false" customHeight="true" outlineLevel="0" collapsed="false">
      <c r="A54" s="662" t="s">
        <v>423</v>
      </c>
      <c r="B54" s="662"/>
      <c r="C54" s="662"/>
      <c r="D54" s="662"/>
      <c r="E54" s="662"/>
      <c r="F54" s="662"/>
      <c r="G54" s="663" t="n">
        <f aca="false">G53*1</f>
        <v>9002.13</v>
      </c>
      <c r="H54" s="663" t="n">
        <f aca="false">H53*1</f>
        <v>0</v>
      </c>
      <c r="I54" s="663" t="n">
        <f aca="false">I53*2</f>
        <v>17304.68</v>
      </c>
      <c r="J54" s="663" t="n">
        <f aca="false">J53*2</f>
        <v>0</v>
      </c>
      <c r="K54" s="663" t="n">
        <f aca="false">K53*2</f>
        <v>0</v>
      </c>
      <c r="L54" s="664" t="n">
        <f aca="false">L53*2</f>
        <v>21686.78</v>
      </c>
    </row>
    <row r="55" customFormat="false" ht="76.5" hidden="false" customHeight="true" outlineLevel="0" collapsed="false">
      <c r="A55" s="665"/>
      <c r="B55" s="665"/>
      <c r="C55" s="665"/>
      <c r="D55" s="665"/>
      <c r="E55" s="665"/>
      <c r="F55" s="665"/>
      <c r="G55" s="666"/>
      <c r="H55" s="666"/>
      <c r="I55" s="666"/>
      <c r="J55" s="666"/>
      <c r="K55" s="666"/>
      <c r="L55" s="666"/>
    </row>
    <row r="56" customFormat="false" ht="41.25" hidden="false" customHeight="true" outlineLevel="0" collapsed="false">
      <c r="A56" s="667" t="s">
        <v>424</v>
      </c>
      <c r="B56" s="667"/>
      <c r="C56" s="667"/>
      <c r="D56" s="667"/>
      <c r="E56" s="667"/>
      <c r="F56" s="667"/>
      <c r="G56" s="667"/>
      <c r="H56" s="667"/>
      <c r="I56" s="667"/>
      <c r="J56" s="667"/>
      <c r="K56" s="667"/>
      <c r="L56" s="667"/>
    </row>
    <row r="57" customFormat="false" ht="20.25" hidden="false" customHeight="true" outlineLevel="0" collapsed="false">
      <c r="A57" s="775" t="str">
        <f aca="false">BH!$A$57</f>
        <v>ANEXO X</v>
      </c>
      <c r="B57" s="775"/>
      <c r="C57" s="775"/>
      <c r="D57" s="775"/>
      <c r="E57" s="775"/>
      <c r="F57" s="775"/>
      <c r="G57" s="775"/>
      <c r="H57" s="775"/>
      <c r="I57" s="775"/>
      <c r="J57" s="775"/>
      <c r="K57" s="775"/>
      <c r="L57" s="775"/>
    </row>
    <row r="58" customFormat="false" ht="13.5" hidden="false" customHeight="true" outlineLevel="0" collapsed="false">
      <c r="A58" s="668"/>
      <c r="B58" s="669"/>
      <c r="C58" s="669"/>
      <c r="D58" s="669"/>
      <c r="E58" s="669"/>
      <c r="F58" s="669"/>
      <c r="G58" s="669"/>
      <c r="I58" s="669"/>
      <c r="J58" s="670" t="s">
        <v>102</v>
      </c>
      <c r="K58" s="669"/>
      <c r="L58" s="671"/>
    </row>
    <row r="59" customFormat="false" ht="69" hidden="false" customHeight="true" outlineLevel="0" collapsed="false">
      <c r="A59" s="672" t="s">
        <v>425</v>
      </c>
      <c r="B59" s="672"/>
      <c r="C59" s="672"/>
      <c r="D59" s="672"/>
      <c r="E59" s="672"/>
      <c r="F59" s="672"/>
      <c r="G59" s="673" t="str">
        <f aca="false">G10</f>
        <v>DIURNO 220H/M</v>
      </c>
      <c r="H59" s="673" t="str">
        <f aca="false">H10</f>
        <v>DIURNO 220H/M LÍDER</v>
      </c>
      <c r="I59" s="673" t="str">
        <f aca="false">I10</f>
        <v>DIURNO 12HX36H (COM INTERVALO)</v>
      </c>
      <c r="J59" s="673" t="str">
        <f aca="false">J10</f>
        <v>DIURNO 12HX36H INDENIZADO FINAIS SEMANA E FERIADOS)</v>
      </c>
      <c r="K59" s="673" t="str">
        <f aca="false">K10</f>
        <v>DIURNO 12HX36H (INDENIZADO)</v>
      </c>
      <c r="L59" s="674" t="str">
        <f aca="false">L10</f>
        <v>NOTURNO 12HX36H (INDENIZADO)</v>
      </c>
    </row>
    <row r="60" customFormat="false" ht="27.75" hidden="false" customHeight="true" outlineLevel="0" collapsed="false">
      <c r="A60" s="675" t="s">
        <v>426</v>
      </c>
      <c r="B60" s="676" t="s">
        <v>241</v>
      </c>
      <c r="C60" s="676"/>
      <c r="D60" s="676"/>
      <c r="E60" s="676"/>
      <c r="F60" s="677" t="s">
        <v>427</v>
      </c>
      <c r="G60" s="678" t="s">
        <v>102</v>
      </c>
      <c r="H60" s="678"/>
      <c r="I60" s="678"/>
      <c r="J60" s="678"/>
      <c r="K60" s="678"/>
      <c r="L60" s="678"/>
    </row>
    <row r="61" customFormat="false" ht="18" hidden="false" customHeight="true" outlineLevel="0" collapsed="false">
      <c r="A61" s="679" t="n">
        <v>1</v>
      </c>
      <c r="B61" s="680" t="s">
        <v>428</v>
      </c>
      <c r="C61" s="680"/>
      <c r="D61" s="680"/>
      <c r="E61" s="680"/>
      <c r="F61" s="680"/>
      <c r="G61" s="681" t="n">
        <f aca="false">G20</f>
        <v>3282.37</v>
      </c>
      <c r="H61" s="681" t="n">
        <f aca="false">H20</f>
        <v>0</v>
      </c>
      <c r="I61" s="681" t="n">
        <f aca="false">I20</f>
        <v>3282.37</v>
      </c>
      <c r="J61" s="681" t="n">
        <f aca="false">J20</f>
        <v>0</v>
      </c>
      <c r="K61" s="681" t="n">
        <f aca="false">K20</f>
        <v>0</v>
      </c>
      <c r="L61" s="682" t="n">
        <f aca="false">L20</f>
        <v>4044.85858305455</v>
      </c>
    </row>
    <row r="62" customFormat="false" ht="18" hidden="false" customHeight="true" outlineLevel="0" collapsed="false">
      <c r="A62" s="683" t="s">
        <v>310</v>
      </c>
      <c r="B62" s="709" t="s">
        <v>242</v>
      </c>
      <c r="C62" s="709"/>
      <c r="D62" s="709"/>
      <c r="E62" s="709"/>
      <c r="F62" s="685" t="n">
        <f aca="false">Encargos!C40</f>
        <v>0.0909</v>
      </c>
      <c r="G62" s="276" t="n">
        <f aca="false">ROUND($F$62*G61,2)</f>
        <v>298.37</v>
      </c>
      <c r="H62" s="276" t="n">
        <f aca="false">ROUND($F$62*H61,2)</f>
        <v>0</v>
      </c>
      <c r="I62" s="276" t="n">
        <f aca="false">ROUND($F$62*I61,2)</f>
        <v>298.37</v>
      </c>
      <c r="J62" s="276" t="n">
        <f aca="false">ROUND($F$62*J61,2)</f>
        <v>0</v>
      </c>
      <c r="K62" s="276" t="n">
        <f aca="false">ROUND($F$62*K61,2)</f>
        <v>0</v>
      </c>
      <c r="L62" s="587" t="n">
        <f aca="false">ROUND($F$62*L61,2)</f>
        <v>367.68</v>
      </c>
    </row>
    <row r="63" customFormat="false" ht="28.5" hidden="false" customHeight="true" outlineLevel="0" collapsed="false">
      <c r="A63" s="683" t="s">
        <v>365</v>
      </c>
      <c r="B63" s="686" t="s">
        <v>247</v>
      </c>
      <c r="C63" s="686"/>
      <c r="D63" s="686"/>
      <c r="E63" s="686"/>
      <c r="F63" s="687" t="n">
        <f aca="false">F62*Encargos!C19</f>
        <v>0.0361782</v>
      </c>
      <c r="G63" s="276" t="n">
        <f aca="false">ROUND($F$63*G61,2)</f>
        <v>118.75</v>
      </c>
      <c r="H63" s="276" t="n">
        <f aca="false">ROUND($F$63*H61,2)</f>
        <v>0</v>
      </c>
      <c r="I63" s="276" t="n">
        <f aca="false">ROUND($F$63*I61,2)</f>
        <v>118.75</v>
      </c>
      <c r="J63" s="276" t="n">
        <f aca="false">ROUND($F$63*J61,2)</f>
        <v>0</v>
      </c>
      <c r="K63" s="276" t="n">
        <f aca="false">ROUND($F$63*K61,2)</f>
        <v>0</v>
      </c>
      <c r="L63" s="587" t="n">
        <f aca="false">ROUND($F$63*L61,2)</f>
        <v>146.34</v>
      </c>
    </row>
    <row r="64" customFormat="false" ht="24" hidden="false" customHeight="true" outlineLevel="0" collapsed="false">
      <c r="A64" s="688" t="s">
        <v>429</v>
      </c>
      <c r="B64" s="688"/>
      <c r="C64" s="688"/>
      <c r="D64" s="688"/>
      <c r="E64" s="688"/>
      <c r="F64" s="689" t="n">
        <f aca="false">SUM(F62:F63)</f>
        <v>0.1270782</v>
      </c>
      <c r="G64" s="690" t="n">
        <f aca="false">SUM(G62:G63)</f>
        <v>417.12</v>
      </c>
      <c r="H64" s="690" t="n">
        <f aca="false">SUM(H62:H63)</f>
        <v>0</v>
      </c>
      <c r="I64" s="690" t="n">
        <f aca="false">SUM(I62:I63)</f>
        <v>417.12</v>
      </c>
      <c r="J64" s="690" t="n">
        <f aca="false">SUM(J62:J63)</f>
        <v>0</v>
      </c>
      <c r="K64" s="690" t="n">
        <f aca="false">SUM(K62:K63)</f>
        <v>0</v>
      </c>
      <c r="L64" s="691" t="n">
        <f aca="false">SUM(L62:L63)</f>
        <v>514.02</v>
      </c>
    </row>
    <row r="65" customFormat="false" ht="18" hidden="false" customHeight="true" outlineLevel="0" collapsed="false">
      <c r="A65" s="692" t="s">
        <v>430</v>
      </c>
      <c r="B65" s="692"/>
      <c r="C65" s="692"/>
      <c r="D65" s="692"/>
      <c r="E65" s="692"/>
      <c r="F65" s="692"/>
      <c r="G65" s="693" t="n">
        <f aca="false">G64*12</f>
        <v>5005.44</v>
      </c>
      <c r="H65" s="693" t="n">
        <f aca="false">H64*12</f>
        <v>0</v>
      </c>
      <c r="I65" s="693" t="n">
        <f aca="false">I64*12</f>
        <v>5005.44</v>
      </c>
      <c r="J65" s="693" t="n">
        <f aca="false">J64*12</f>
        <v>0</v>
      </c>
      <c r="K65" s="693" t="n">
        <f aca="false">K64*12</f>
        <v>0</v>
      </c>
      <c r="L65" s="694" t="n">
        <f aca="false">L64*12</f>
        <v>6168.24</v>
      </c>
    </row>
    <row r="66" customFormat="false" ht="18" hidden="false" customHeight="true" outlineLevel="0" collapsed="false">
      <c r="A66" s="695" t="n">
        <v>2</v>
      </c>
      <c r="B66" s="696" t="s">
        <v>431</v>
      </c>
      <c r="C66" s="696"/>
      <c r="D66" s="696"/>
      <c r="E66" s="696"/>
      <c r="F66" s="696"/>
      <c r="G66" s="697" t="s">
        <v>102</v>
      </c>
      <c r="H66" s="697"/>
      <c r="I66" s="697"/>
      <c r="J66" s="697"/>
      <c r="K66" s="697"/>
      <c r="L66" s="697"/>
    </row>
    <row r="67" customFormat="false" ht="18" hidden="false" customHeight="true" outlineLevel="0" collapsed="false">
      <c r="A67" s="683" t="s">
        <v>310</v>
      </c>
      <c r="B67" s="698" t="s">
        <v>126</v>
      </c>
      <c r="C67" s="698"/>
      <c r="D67" s="698"/>
      <c r="E67" s="698"/>
      <c r="F67" s="698"/>
      <c r="G67" s="593" t="n">
        <f aca="false">G32</f>
        <v>619.52</v>
      </c>
      <c r="H67" s="593" t="n">
        <f aca="false">H32</f>
        <v>0</v>
      </c>
      <c r="I67" s="593" t="n">
        <f aca="false">I32</f>
        <v>428.31</v>
      </c>
      <c r="J67" s="593" t="n">
        <f aca="false">J32</f>
        <v>0</v>
      </c>
      <c r="K67" s="593" t="n">
        <f aca="false">K32</f>
        <v>0</v>
      </c>
      <c r="L67" s="595" t="n">
        <f aca="false">L32</f>
        <v>428.31</v>
      </c>
    </row>
    <row r="68" customFormat="false" ht="18" hidden="false" customHeight="true" outlineLevel="0" collapsed="false">
      <c r="A68" s="683" t="s">
        <v>299</v>
      </c>
      <c r="B68" s="698" t="s">
        <v>128</v>
      </c>
      <c r="C68" s="698"/>
      <c r="D68" s="698"/>
      <c r="E68" s="698"/>
      <c r="F68" s="698"/>
      <c r="G68" s="593" t="n">
        <f aca="false">G33</f>
        <v>112.51</v>
      </c>
      <c r="H68" s="593" t="n">
        <f aca="false">H33</f>
        <v>0</v>
      </c>
      <c r="I68" s="593" t="n">
        <f aca="false">I33</f>
        <v>31.03</v>
      </c>
      <c r="J68" s="593" t="n">
        <f aca="false">J33</f>
        <v>0</v>
      </c>
      <c r="K68" s="593" t="n">
        <f aca="false">K33</f>
        <v>0</v>
      </c>
      <c r="L68" s="595" t="n">
        <f aca="false">L33</f>
        <v>31.03</v>
      </c>
    </row>
    <row r="69" customFormat="false" ht="18" hidden="false" customHeight="true" outlineLevel="0" collapsed="false">
      <c r="A69" s="683" t="s">
        <v>324</v>
      </c>
      <c r="B69" s="698" t="s">
        <v>432</v>
      </c>
      <c r="C69" s="698"/>
      <c r="D69" s="698"/>
      <c r="E69" s="698"/>
      <c r="F69" s="698"/>
      <c r="G69" s="593" t="n">
        <f aca="false">G22</f>
        <v>0</v>
      </c>
      <c r="H69" s="593" t="n">
        <f aca="false">H22</f>
        <v>0</v>
      </c>
      <c r="I69" s="593" t="n">
        <f aca="false">I22</f>
        <v>0</v>
      </c>
      <c r="J69" s="593" t="n">
        <f aca="false">J22</f>
        <v>0</v>
      </c>
      <c r="K69" s="593" t="n">
        <f aca="false">K22</f>
        <v>0</v>
      </c>
      <c r="L69" s="595" t="n">
        <f aca="false">L22</f>
        <v>363.09</v>
      </c>
    </row>
    <row r="70" customFormat="false" ht="18" hidden="false" customHeight="true" outlineLevel="0" collapsed="false">
      <c r="A70" s="699" t="s">
        <v>433</v>
      </c>
      <c r="B70" s="699"/>
      <c r="C70" s="699"/>
      <c r="D70" s="699"/>
      <c r="E70" s="699"/>
      <c r="F70" s="699"/>
      <c r="G70" s="700" t="n">
        <f aca="false">SUM(G67:G69)</f>
        <v>732.03</v>
      </c>
      <c r="H70" s="700" t="n">
        <f aca="false">SUM(H67:H69)</f>
        <v>0</v>
      </c>
      <c r="I70" s="700" t="n">
        <f aca="false">SUM(I67:I69)</f>
        <v>459.34</v>
      </c>
      <c r="J70" s="700" t="n">
        <f aca="false">SUM(J67:J69)</f>
        <v>0</v>
      </c>
      <c r="K70" s="700" t="n">
        <f aca="false">SUM(K67:K69)</f>
        <v>0</v>
      </c>
      <c r="L70" s="701" t="n">
        <f aca="false">SUM(L67:L69)</f>
        <v>822.43</v>
      </c>
    </row>
    <row r="71" customFormat="false" ht="27" hidden="false" customHeight="true" outlineLevel="0" collapsed="false">
      <c r="A71" s="702" t="n">
        <v>5</v>
      </c>
      <c r="B71" s="703" t="s">
        <v>434</v>
      </c>
      <c r="C71" s="703"/>
      <c r="D71" s="703"/>
      <c r="E71" s="703"/>
      <c r="F71" s="704" t="s">
        <v>427</v>
      </c>
      <c r="G71" s="705" t="s">
        <v>263</v>
      </c>
      <c r="H71" s="705"/>
      <c r="I71" s="705"/>
      <c r="J71" s="705"/>
      <c r="K71" s="705"/>
      <c r="L71" s="705"/>
    </row>
    <row r="72" customFormat="false" ht="25.5" hidden="false" customHeight="true" outlineLevel="0" collapsed="false">
      <c r="A72" s="683" t="s">
        <v>310</v>
      </c>
      <c r="B72" s="686" t="s">
        <v>435</v>
      </c>
      <c r="C72" s="686"/>
      <c r="D72" s="686"/>
      <c r="E72" s="686"/>
      <c r="F72" s="706" t="n">
        <f aca="false">E41</f>
        <v>0.03</v>
      </c>
      <c r="G72" s="707" t="n">
        <f aca="false">ROUND(($F$72*G85),2)</f>
        <v>172.12</v>
      </c>
      <c r="H72" s="707" t="n">
        <f aca="false">ROUND(($F$72*H85),2)</f>
        <v>0</v>
      </c>
      <c r="I72" s="707" t="n">
        <f aca="false">ROUND(($F$72*I85),2)</f>
        <v>163.94</v>
      </c>
      <c r="J72" s="707" t="n">
        <f aca="false">ROUND(($F$72*J85),2)</f>
        <v>0</v>
      </c>
      <c r="K72" s="707" t="n">
        <f aca="false">ROUND(($F$72*K85),2)</f>
        <v>0</v>
      </c>
      <c r="L72" s="708" t="n">
        <f aca="false">ROUND(($F$72*L85),2)</f>
        <v>209.72</v>
      </c>
    </row>
    <row r="73" customFormat="false" ht="18" hidden="false" customHeight="true" outlineLevel="0" collapsed="false">
      <c r="A73" s="683" t="s">
        <v>299</v>
      </c>
      <c r="B73" s="709" t="s">
        <v>108</v>
      </c>
      <c r="C73" s="709"/>
      <c r="D73" s="709"/>
      <c r="E73" s="709"/>
      <c r="F73" s="706" t="n">
        <f aca="false">E43</f>
        <v>0.0679</v>
      </c>
      <c r="G73" s="707" t="n">
        <f aca="false">ROUND($F$73*(G72+G85),2)</f>
        <v>401.26</v>
      </c>
      <c r="H73" s="707" t="n">
        <f aca="false">ROUND($F$73*(H72+H85),2)</f>
        <v>0</v>
      </c>
      <c r="I73" s="707" t="n">
        <f aca="false">ROUND($F$73*(I72+I85),2)</f>
        <v>382.19</v>
      </c>
      <c r="J73" s="707" t="n">
        <f aca="false">ROUND($F$73*(J72+J85),2)</f>
        <v>0</v>
      </c>
      <c r="K73" s="707" t="n">
        <f aca="false">ROUND($F$73*(K72+K85),2)</f>
        <v>0</v>
      </c>
      <c r="L73" s="708" t="n">
        <f aca="false">ROUND($F$73*(L72+L85),2)</f>
        <v>488.91</v>
      </c>
    </row>
    <row r="74" customFormat="false" ht="18" hidden="false" customHeight="true" outlineLevel="0" collapsed="false">
      <c r="A74" s="710" t="s">
        <v>324</v>
      </c>
      <c r="B74" s="711" t="s">
        <v>436</v>
      </c>
      <c r="C74" s="711"/>
      <c r="D74" s="711"/>
      <c r="E74" s="711"/>
      <c r="F74" s="712" t="n">
        <f aca="false">SUM(F75:F78)</f>
        <v>0.1425</v>
      </c>
      <c r="G74" s="713" t="n">
        <f aca="false">ROUND((((G85+G72+G73)/(1-$F$74))-(G85+G72+G73)),2)</f>
        <v>1048.74</v>
      </c>
      <c r="H74" s="713" t="n">
        <f aca="false">ROUND((((H85+H72+H73)/(1-$F$74))-(H85+H72+H73)),2)</f>
        <v>0</v>
      </c>
      <c r="I74" s="713" t="n">
        <f aca="false">ROUND((((I85+I72+I73)/(1-$F$74))-(I85+I72+I73)),2)</f>
        <v>998.9</v>
      </c>
      <c r="J74" s="713" t="n">
        <f aca="false">ROUND((((J85+J72+J73)/(1-$F$74))-(J85+J72+J73)),2)</f>
        <v>0</v>
      </c>
      <c r="K74" s="713" t="n">
        <f aca="false">ROUND((((K85+K72+K73)/(1-$F$74))-(K85+K72+K73)),2)</f>
        <v>0</v>
      </c>
      <c r="L74" s="714" t="n">
        <f aca="false">ROUND((((L85+L72+L73)/(1-$F$74))-(L85+L72+L73)),2)</f>
        <v>1277.81</v>
      </c>
    </row>
    <row r="75" customFormat="false" ht="18" hidden="false" customHeight="true" outlineLevel="0" collapsed="false">
      <c r="A75" s="715" t="s">
        <v>437</v>
      </c>
      <c r="B75" s="709" t="s">
        <v>438</v>
      </c>
      <c r="C75" s="709"/>
      <c r="D75" s="709"/>
      <c r="E75" s="709"/>
      <c r="F75" s="706" t="n">
        <f aca="false">E48+E49</f>
        <v>0.0925</v>
      </c>
      <c r="G75" s="707" t="n">
        <f aca="false">ROUND(G87*$F$75,2)</f>
        <v>680.76</v>
      </c>
      <c r="H75" s="707" t="n">
        <f aca="false">ROUND(H87*$F$75,2)</f>
        <v>0</v>
      </c>
      <c r="I75" s="707" t="n">
        <f aca="false">ROUND(I87*$F$75,2)</f>
        <v>648.41</v>
      </c>
      <c r="J75" s="707" t="n">
        <f aca="false">ROUND(J87*$F$75,2)</f>
        <v>0</v>
      </c>
      <c r="K75" s="707" t="n">
        <f aca="false">ROUND(K87*$F$75,2)</f>
        <v>0</v>
      </c>
      <c r="L75" s="708" t="n">
        <f aca="false">ROUND(L87*$F$75,2)</f>
        <v>829.46</v>
      </c>
    </row>
    <row r="76" customFormat="false" ht="18" hidden="false" customHeight="true" outlineLevel="0" collapsed="false">
      <c r="A76" s="683" t="s">
        <v>439</v>
      </c>
      <c r="B76" s="716" t="s">
        <v>440</v>
      </c>
      <c r="C76" s="716"/>
      <c r="D76" s="716"/>
      <c r="E76" s="716"/>
      <c r="F76" s="717" t="n">
        <v>0</v>
      </c>
      <c r="G76" s="707" t="n">
        <f aca="false">ROUND(G87*$F$76,2)</f>
        <v>0</v>
      </c>
      <c r="H76" s="707" t="n">
        <f aca="false">ROUND(H87*$F$76,2)</f>
        <v>0</v>
      </c>
      <c r="I76" s="707" t="n">
        <f aca="false">ROUND(I87*$F$76,2)</f>
        <v>0</v>
      </c>
      <c r="J76" s="707" t="n">
        <f aca="false">ROUND(J87*$F$76,2)</f>
        <v>0</v>
      </c>
      <c r="K76" s="707" t="n">
        <f aca="false">ROUND(K87*$F$76,2)</f>
        <v>0</v>
      </c>
      <c r="L76" s="708" t="n">
        <f aca="false">ROUND(L87*$F$76,2)</f>
        <v>0</v>
      </c>
    </row>
    <row r="77" customFormat="false" ht="18" hidden="false" customHeight="true" outlineLevel="0" collapsed="false">
      <c r="A77" s="683" t="s">
        <v>441</v>
      </c>
      <c r="B77" s="709" t="s">
        <v>442</v>
      </c>
      <c r="C77" s="709"/>
      <c r="D77" s="709"/>
      <c r="E77" s="709"/>
      <c r="F77" s="712" t="n">
        <f aca="false">E50</f>
        <v>0.05</v>
      </c>
      <c r="G77" s="707" t="n">
        <f aca="false">ROUND(G87*$F$77,2)</f>
        <v>367.98</v>
      </c>
      <c r="H77" s="707" t="n">
        <f aca="false">ROUND(H87*$F$77,2)</f>
        <v>0</v>
      </c>
      <c r="I77" s="707" t="n">
        <f aca="false">ROUND(I87*$F$77,2)</f>
        <v>350.49</v>
      </c>
      <c r="J77" s="707" t="n">
        <f aca="false">ROUND(J87*$F$77,2)</f>
        <v>0</v>
      </c>
      <c r="K77" s="707" t="n">
        <f aca="false">ROUND(K87*$F$77,2)</f>
        <v>0</v>
      </c>
      <c r="L77" s="708" t="n">
        <f aca="false">ROUND(L87*$F$77,2)</f>
        <v>448.36</v>
      </c>
    </row>
    <row r="78" customFormat="false" ht="18" hidden="false" customHeight="true" outlineLevel="0" collapsed="false">
      <c r="A78" s="683" t="s">
        <v>443</v>
      </c>
      <c r="B78" s="716" t="s">
        <v>444</v>
      </c>
      <c r="C78" s="716"/>
      <c r="D78" s="716"/>
      <c r="E78" s="716"/>
      <c r="F78" s="717" t="n">
        <v>0</v>
      </c>
      <c r="G78" s="707" t="n">
        <f aca="false">ROUND(G87*$F$78,2)</f>
        <v>0</v>
      </c>
      <c r="H78" s="707" t="n">
        <f aca="false">ROUND(H87*$F$78,2)</f>
        <v>0</v>
      </c>
      <c r="I78" s="707" t="n">
        <f aca="false">ROUND(I87*$F$78,2)</f>
        <v>0</v>
      </c>
      <c r="J78" s="707" t="n">
        <f aca="false">ROUND(J87*$F$78,2)</f>
        <v>0</v>
      </c>
      <c r="K78" s="707" t="n">
        <f aca="false">ROUND(K87*$F$78,2)</f>
        <v>0</v>
      </c>
      <c r="L78" s="708" t="n">
        <f aca="false">ROUND(L87*$F$78,2)</f>
        <v>0</v>
      </c>
    </row>
    <row r="79" customFormat="false" ht="18" hidden="false" customHeight="true" outlineLevel="0" collapsed="false">
      <c r="A79" s="720" t="s">
        <v>445</v>
      </c>
      <c r="B79" s="721"/>
      <c r="C79" s="721"/>
      <c r="D79" s="721"/>
      <c r="E79" s="721"/>
      <c r="F79" s="722"/>
      <c r="G79" s="723" t="n">
        <f aca="false">ROUND(SUM(G72:G74),2)</f>
        <v>1622.12</v>
      </c>
      <c r="H79" s="723" t="n">
        <f aca="false">ROUND(SUM(H72:H74),2)</f>
        <v>0</v>
      </c>
      <c r="I79" s="723" t="n">
        <f aca="false">ROUND(SUM(I72:I74),2)</f>
        <v>1545.03</v>
      </c>
      <c r="J79" s="723" t="n">
        <f aca="false">ROUND(SUM(J72:J74),2)</f>
        <v>0</v>
      </c>
      <c r="K79" s="723" t="n">
        <f aca="false">ROUND(SUM(K72:K74),2)</f>
        <v>0</v>
      </c>
      <c r="L79" s="724" t="n">
        <f aca="false">ROUND(SUM(L72:L74),2)</f>
        <v>1976.44</v>
      </c>
    </row>
    <row r="80" customFormat="false" ht="18" hidden="false" customHeight="true" outlineLevel="0" collapsed="false">
      <c r="A80" s="725" t="s">
        <v>446</v>
      </c>
      <c r="B80" s="725"/>
      <c r="C80" s="725"/>
      <c r="D80" s="725"/>
      <c r="E80" s="725"/>
      <c r="F80" s="725"/>
      <c r="G80" s="725"/>
      <c r="H80" s="725"/>
      <c r="I80" s="725"/>
      <c r="J80" s="725"/>
      <c r="K80" s="725"/>
      <c r="L80" s="725"/>
    </row>
    <row r="81" customFormat="false" ht="18" hidden="false" customHeight="true" outlineLevel="0" collapsed="false">
      <c r="A81" s="726" t="s">
        <v>447</v>
      </c>
      <c r="B81" s="726"/>
      <c r="C81" s="726"/>
      <c r="D81" s="726"/>
      <c r="E81" s="726"/>
      <c r="F81" s="726"/>
      <c r="G81" s="726"/>
      <c r="H81" s="726"/>
      <c r="I81" s="726"/>
      <c r="J81" s="726"/>
      <c r="K81" s="726"/>
      <c r="L81" s="726"/>
    </row>
    <row r="82" customFormat="false" ht="18" hidden="false" customHeight="true" outlineLevel="0" collapsed="false">
      <c r="A82" s="727" t="s">
        <v>448</v>
      </c>
      <c r="B82" s="727"/>
      <c r="C82" s="727"/>
      <c r="D82" s="727"/>
      <c r="E82" s="727"/>
      <c r="F82" s="727"/>
      <c r="G82" s="728" t="s">
        <v>263</v>
      </c>
      <c r="H82" s="728"/>
      <c r="I82" s="728"/>
      <c r="J82" s="728"/>
      <c r="K82" s="728"/>
      <c r="L82" s="728"/>
    </row>
    <row r="83" customFormat="false" ht="18" hidden="false" customHeight="true" outlineLevel="0" collapsed="false">
      <c r="A83" s="683" t="s">
        <v>310</v>
      </c>
      <c r="B83" s="698" t="s">
        <v>449</v>
      </c>
      <c r="C83" s="698"/>
      <c r="D83" s="698"/>
      <c r="E83" s="698"/>
      <c r="F83" s="698"/>
      <c r="G83" s="729" t="n">
        <f aca="false">G65</f>
        <v>5005.44</v>
      </c>
      <c r="H83" s="729" t="n">
        <f aca="false">H65</f>
        <v>0</v>
      </c>
      <c r="I83" s="729" t="n">
        <f aca="false">I65</f>
        <v>5005.44</v>
      </c>
      <c r="J83" s="729" t="n">
        <f aca="false">J65</f>
        <v>0</v>
      </c>
      <c r="K83" s="729" t="n">
        <f aca="false">K65</f>
        <v>0</v>
      </c>
      <c r="L83" s="730" t="n">
        <f aca="false">L65</f>
        <v>6168.24</v>
      </c>
    </row>
    <row r="84" customFormat="false" ht="18" hidden="false" customHeight="true" outlineLevel="0" collapsed="false">
      <c r="A84" s="683" t="s">
        <v>299</v>
      </c>
      <c r="B84" s="698" t="s">
        <v>431</v>
      </c>
      <c r="C84" s="698"/>
      <c r="D84" s="698"/>
      <c r="E84" s="698"/>
      <c r="F84" s="698"/>
      <c r="G84" s="729" t="n">
        <f aca="false">G70</f>
        <v>732.03</v>
      </c>
      <c r="H84" s="729" t="n">
        <f aca="false">H70</f>
        <v>0</v>
      </c>
      <c r="I84" s="729" t="n">
        <f aca="false">I70</f>
        <v>459.34</v>
      </c>
      <c r="J84" s="729" t="n">
        <f aca="false">J70</f>
        <v>0</v>
      </c>
      <c r="K84" s="729" t="n">
        <f aca="false">K70</f>
        <v>0</v>
      </c>
      <c r="L84" s="730" t="n">
        <f aca="false">L70</f>
        <v>822.43</v>
      </c>
    </row>
    <row r="85" customFormat="false" ht="18" hidden="false" customHeight="true" outlineLevel="0" collapsed="false">
      <c r="A85" s="731" t="s">
        <v>450</v>
      </c>
      <c r="B85" s="731"/>
      <c r="C85" s="731"/>
      <c r="D85" s="731"/>
      <c r="E85" s="731"/>
      <c r="F85" s="731"/>
      <c r="G85" s="732" t="n">
        <f aca="false">SUM(G83:G84)</f>
        <v>5737.47</v>
      </c>
      <c r="H85" s="732" t="n">
        <f aca="false">SUM(H83:H84)</f>
        <v>0</v>
      </c>
      <c r="I85" s="732" t="n">
        <f aca="false">SUM(I83:I84)</f>
        <v>5464.78</v>
      </c>
      <c r="J85" s="732" t="n">
        <f aca="false">SUM(J83:J84)</f>
        <v>0</v>
      </c>
      <c r="K85" s="732" t="n">
        <f aca="false">SUM(K83:K84)</f>
        <v>0</v>
      </c>
      <c r="L85" s="733" t="n">
        <f aca="false">SUM(L83:L84)</f>
        <v>6990.67</v>
      </c>
    </row>
    <row r="86" customFormat="false" ht="18" hidden="false" customHeight="true" outlineLevel="0" collapsed="false">
      <c r="A86" s="734" t="s">
        <v>313</v>
      </c>
      <c r="B86" s="735" t="s">
        <v>451</v>
      </c>
      <c r="C86" s="735"/>
      <c r="D86" s="735"/>
      <c r="E86" s="735"/>
      <c r="F86" s="735"/>
      <c r="G86" s="736" t="n">
        <f aca="false">G79</f>
        <v>1622.12</v>
      </c>
      <c r="H86" s="736" t="n">
        <f aca="false">H79</f>
        <v>0</v>
      </c>
      <c r="I86" s="736" t="n">
        <f aca="false">I79</f>
        <v>1545.03</v>
      </c>
      <c r="J86" s="736" t="n">
        <f aca="false">J79</f>
        <v>0</v>
      </c>
      <c r="K86" s="736" t="n">
        <f aca="false">K79</f>
        <v>0</v>
      </c>
      <c r="L86" s="737" t="n">
        <f aca="false">L79</f>
        <v>1976.44</v>
      </c>
    </row>
    <row r="87" customFormat="false" ht="43.5" hidden="false" customHeight="true" outlineLevel="0" collapsed="false">
      <c r="A87" s="738" t="s">
        <v>452</v>
      </c>
      <c r="B87" s="738"/>
      <c r="C87" s="738"/>
      <c r="D87" s="738"/>
      <c r="E87" s="738"/>
      <c r="F87" s="738"/>
      <c r="G87" s="739" t="n">
        <f aca="false">SUM(G85:G86)</f>
        <v>7359.59</v>
      </c>
      <c r="H87" s="739" t="n">
        <f aca="false">SUM(H85:H86)</f>
        <v>0</v>
      </c>
      <c r="I87" s="739" t="n">
        <f aca="false">SUM(I85:I86)</f>
        <v>7009.81</v>
      </c>
      <c r="J87" s="739" t="n">
        <f aca="false">SUM(J85:J86)</f>
        <v>0</v>
      </c>
      <c r="K87" s="739" t="n">
        <f aca="false">SUM(K85:K86)</f>
        <v>0</v>
      </c>
      <c r="L87" s="740" t="n">
        <f aca="false">SUM(L85:L86)</f>
        <v>8967.11</v>
      </c>
    </row>
  </sheetData>
  <sheetProtection sheet="true" password="d3be" objects="true" scenarios="true"/>
  <mergeCells count="97">
    <mergeCell ref="A3:L3"/>
    <mergeCell ref="A4:L4"/>
    <mergeCell ref="A5:L5"/>
    <mergeCell ref="A6:F6"/>
    <mergeCell ref="G6:L6"/>
    <mergeCell ref="A7:H7"/>
    <mergeCell ref="I7:L7"/>
    <mergeCell ref="A8:L8"/>
    <mergeCell ref="A9:A10"/>
    <mergeCell ref="B9:B10"/>
    <mergeCell ref="C9:D10"/>
    <mergeCell ref="E9:E10"/>
    <mergeCell ref="F9:F10"/>
    <mergeCell ref="G9:L9"/>
    <mergeCell ref="A11:L11"/>
    <mergeCell ref="A12:A22"/>
    <mergeCell ref="B12:B22"/>
    <mergeCell ref="C12:D12"/>
    <mergeCell ref="C13:E13"/>
    <mergeCell ref="C14:F14"/>
    <mergeCell ref="C15:E15"/>
    <mergeCell ref="C16:D16"/>
    <mergeCell ref="C17:D17"/>
    <mergeCell ref="C19:E19"/>
    <mergeCell ref="C20:F20"/>
    <mergeCell ref="C21:E21"/>
    <mergeCell ref="A23:F23"/>
    <mergeCell ref="A24:L24"/>
    <mergeCell ref="A25:B25"/>
    <mergeCell ref="C25:D25"/>
    <mergeCell ref="F25:L25"/>
    <mergeCell ref="A26:C26"/>
    <mergeCell ref="A27:C27"/>
    <mergeCell ref="A28:C28"/>
    <mergeCell ref="A29:C29"/>
    <mergeCell ref="A30:C30"/>
    <mergeCell ref="A31:C31"/>
    <mergeCell ref="A32:B32"/>
    <mergeCell ref="A33:B33"/>
    <mergeCell ref="A34:D34"/>
    <mergeCell ref="A35:D35"/>
    <mergeCell ref="A36:D36"/>
    <mergeCell ref="A37:F37"/>
    <mergeCell ref="A38:F38"/>
    <mergeCell ref="A39:L39"/>
    <mergeCell ref="A40:D40"/>
    <mergeCell ref="E40:F40"/>
    <mergeCell ref="G40:L40"/>
    <mergeCell ref="A42:D42"/>
    <mergeCell ref="A43:D43"/>
    <mergeCell ref="A44:D44"/>
    <mergeCell ref="A45:F45"/>
    <mergeCell ref="A46:L46"/>
    <mergeCell ref="A47:D47"/>
    <mergeCell ref="E47:F47"/>
    <mergeCell ref="G47:L47"/>
    <mergeCell ref="A48:D48"/>
    <mergeCell ref="A49:D49"/>
    <mergeCell ref="A50:D50"/>
    <mergeCell ref="A51:D51"/>
    <mergeCell ref="A52:F52"/>
    <mergeCell ref="A53:F53"/>
    <mergeCell ref="A54:F54"/>
    <mergeCell ref="A56:L56"/>
    <mergeCell ref="A57:L57"/>
    <mergeCell ref="A59:F59"/>
    <mergeCell ref="B60:E60"/>
    <mergeCell ref="G60:L60"/>
    <mergeCell ref="B61:F61"/>
    <mergeCell ref="B62:E62"/>
    <mergeCell ref="B63:E63"/>
    <mergeCell ref="A64:E64"/>
    <mergeCell ref="A65:F65"/>
    <mergeCell ref="B66:F66"/>
    <mergeCell ref="G66:L66"/>
    <mergeCell ref="B67:F67"/>
    <mergeCell ref="B68:F68"/>
    <mergeCell ref="B69:F69"/>
    <mergeCell ref="A70:F70"/>
    <mergeCell ref="B71:E71"/>
    <mergeCell ref="G71:L71"/>
    <mergeCell ref="B72:E72"/>
    <mergeCell ref="B73:E73"/>
    <mergeCell ref="B74:E74"/>
    <mergeCell ref="B75:E75"/>
    <mergeCell ref="B76:E76"/>
    <mergeCell ref="B77:E77"/>
    <mergeCell ref="B78:E78"/>
    <mergeCell ref="A80:L80"/>
    <mergeCell ref="A81:L81"/>
    <mergeCell ref="A82:F82"/>
    <mergeCell ref="G82:L82"/>
    <mergeCell ref="B83:F83"/>
    <mergeCell ref="B84:F84"/>
    <mergeCell ref="A85:F85"/>
    <mergeCell ref="B86:F86"/>
    <mergeCell ref="A87:F87"/>
  </mergeCells>
  <printOptions headings="false" gridLines="false" gridLinesSet="true" horizontalCentered="true" verticalCentered="false"/>
  <pageMargins left="0.39375" right="0" top="0.7875" bottom="0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5" man="true" max="16383" min="0"/>
  </rowBreaks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87"/>
  <sheetViews>
    <sheetView showFormulas="false" showGridLines="true" showRowColHeaders="true" showZeros="true" rightToLeft="false" tabSelected="false" showOutlineSymbols="true" defaultGridColor="true" view="normal" topLeftCell="A4" colorId="64" zoomScale="80" zoomScaleNormal="80" zoomScalePageLayoutView="100" workbookViewId="0">
      <selection pane="topLeft" activeCell="A7" activeCellId="0" sqref="A7"/>
    </sheetView>
  </sheetViews>
  <sheetFormatPr defaultColWidth="8.83203125" defaultRowHeight="12.75" zeroHeight="false" outlineLevelRow="0" outlineLevelCol="0"/>
  <cols>
    <col collapsed="false" customWidth="true" hidden="false" outlineLevel="0" max="1" min="1" style="281" width="10.16"/>
    <col collapsed="false" customWidth="true" hidden="false" outlineLevel="0" max="2" min="2" style="281" width="7.33"/>
    <col collapsed="false" customWidth="true" hidden="false" outlineLevel="0" max="3" min="3" style="281" width="14.66"/>
    <col collapsed="false" customWidth="true" hidden="false" outlineLevel="0" max="4" min="4" style="281" width="10.33"/>
    <col collapsed="false" customWidth="true" hidden="false" outlineLevel="0" max="5" min="5" style="281" width="10.16"/>
    <col collapsed="false" customWidth="true" hidden="false" outlineLevel="0" max="6" min="6" style="281" width="11.16"/>
    <col collapsed="false" customWidth="true" hidden="false" outlineLevel="0" max="7" min="7" style="547" width="13.66"/>
    <col collapsed="false" customWidth="true" hidden="false" outlineLevel="0" max="10" min="8" style="281" width="13.66"/>
    <col collapsed="false" customWidth="true" hidden="false" outlineLevel="0" max="12" min="11" style="281" width="14.83"/>
    <col collapsed="false" customWidth="true" hidden="false" outlineLevel="0" max="1025" min="13" style="281" width="9.16"/>
  </cols>
  <sheetData>
    <row r="1" customFormat="false" ht="12.75" hidden="false" customHeight="false" outlineLevel="0" collapsed="false">
      <c r="A1" s="548"/>
      <c r="B1" s="221" t="s">
        <v>0</v>
      </c>
      <c r="C1" s="221"/>
      <c r="D1" s="221"/>
      <c r="E1" s="221"/>
      <c r="F1" s="549"/>
      <c r="G1" s="550"/>
      <c r="H1" s="551"/>
      <c r="I1" s="551"/>
      <c r="J1" s="551"/>
      <c r="K1" s="551"/>
      <c r="L1" s="552"/>
    </row>
    <row r="2" customFormat="false" ht="12.75" hidden="false" customHeight="true" outlineLevel="0" collapsed="false">
      <c r="A2" s="262"/>
      <c r="B2" s="93" t="s">
        <v>42</v>
      </c>
      <c r="C2" s="93"/>
      <c r="D2" s="93"/>
      <c r="E2" s="93"/>
      <c r="F2" s="553"/>
      <c r="G2" s="554"/>
      <c r="L2" s="555"/>
    </row>
    <row r="3" customFormat="false" ht="48.75" hidden="false" customHeight="true" outlineLevel="0" collapsed="false">
      <c r="A3" s="556" t="s">
        <v>453</v>
      </c>
      <c r="B3" s="556"/>
      <c r="C3" s="556"/>
      <c r="D3" s="556"/>
      <c r="E3" s="556"/>
      <c r="F3" s="556"/>
      <c r="G3" s="556"/>
      <c r="H3" s="556"/>
      <c r="I3" s="556"/>
      <c r="J3" s="556"/>
      <c r="K3" s="556"/>
      <c r="L3" s="556"/>
    </row>
    <row r="4" customFormat="false" ht="20.25" hidden="false" customHeight="true" outlineLevel="0" collapsed="false">
      <c r="A4" s="557" t="str">
        <f aca="false">BH!$A$4</f>
        <v>ANEXO X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</row>
    <row r="5" customFormat="false" ht="18.75" hidden="false" customHeight="true" outlineLevel="0" collapsed="false">
      <c r="A5" s="558" t="s">
        <v>389</v>
      </c>
      <c r="B5" s="558"/>
      <c r="C5" s="558"/>
      <c r="D5" s="558"/>
      <c r="E5" s="558"/>
      <c r="F5" s="558"/>
      <c r="G5" s="558"/>
      <c r="H5" s="558"/>
      <c r="I5" s="558"/>
      <c r="J5" s="558"/>
      <c r="K5" s="558"/>
      <c r="L5" s="558"/>
    </row>
    <row r="6" customFormat="false" ht="12.75" hidden="false" customHeight="false" outlineLevel="0" collapsed="false">
      <c r="A6" s="559" t="s">
        <v>478</v>
      </c>
      <c r="B6" s="559"/>
      <c r="C6" s="559"/>
      <c r="D6" s="559"/>
      <c r="E6" s="559"/>
      <c r="F6" s="559"/>
      <c r="G6" s="560" t="str">
        <f aca="false">Dados!A7</f>
        <v>CCT 2026 – MG000731/2026 (BH e outras) e MG000730/2026 (Juiz de Fora) – Data base da categoria 01 de janeiro</v>
      </c>
      <c r="H6" s="560"/>
      <c r="I6" s="560"/>
      <c r="J6" s="560"/>
      <c r="K6" s="560"/>
      <c r="L6" s="560"/>
    </row>
    <row r="7" customFormat="false" ht="23.25" hidden="false" customHeight="true" outlineLevel="0" collapsed="false">
      <c r="A7" s="268" t="s">
        <v>479</v>
      </c>
      <c r="B7" s="268"/>
      <c r="C7" s="268"/>
      <c r="D7" s="268"/>
      <c r="E7" s="268"/>
      <c r="F7" s="268"/>
      <c r="G7" s="268"/>
      <c r="H7" s="268"/>
      <c r="I7" s="561" t="s">
        <v>102</v>
      </c>
      <c r="J7" s="561"/>
      <c r="K7" s="561"/>
      <c r="L7" s="561"/>
    </row>
    <row r="8" customFormat="false" ht="16.5" hidden="false" customHeight="true" outlineLevel="0" collapsed="false">
      <c r="A8" s="562" t="s">
        <v>392</v>
      </c>
      <c r="B8" s="562"/>
      <c r="C8" s="562"/>
      <c r="D8" s="562"/>
      <c r="E8" s="562"/>
      <c r="F8" s="562"/>
      <c r="G8" s="562"/>
      <c r="H8" s="562"/>
      <c r="I8" s="562"/>
      <c r="J8" s="562"/>
      <c r="K8" s="562"/>
      <c r="L8" s="562"/>
    </row>
    <row r="9" customFormat="false" ht="12.75" hidden="false" customHeight="true" outlineLevel="0" collapsed="false">
      <c r="A9" s="563" t="s">
        <v>205</v>
      </c>
      <c r="B9" s="564" t="s">
        <v>393</v>
      </c>
      <c r="C9" s="565" t="s">
        <v>394</v>
      </c>
      <c r="D9" s="565"/>
      <c r="E9" s="566" t="s">
        <v>395</v>
      </c>
      <c r="F9" s="567" t="s">
        <v>396</v>
      </c>
      <c r="G9" s="568"/>
      <c r="H9" s="568"/>
      <c r="I9" s="568"/>
      <c r="J9" s="568"/>
      <c r="K9" s="568"/>
      <c r="L9" s="568"/>
    </row>
    <row r="10" customFormat="false" ht="68.25" hidden="false" customHeight="true" outlineLevel="0" collapsed="false">
      <c r="A10" s="563"/>
      <c r="B10" s="564"/>
      <c r="C10" s="565"/>
      <c r="D10" s="565"/>
      <c r="E10" s="566"/>
      <c r="F10" s="566"/>
      <c r="G10" s="569" t="s">
        <v>137</v>
      </c>
      <c r="H10" s="569" t="s">
        <v>138</v>
      </c>
      <c r="I10" s="569" t="s">
        <v>139</v>
      </c>
      <c r="J10" s="569" t="s">
        <v>455</v>
      </c>
      <c r="K10" s="569" t="s">
        <v>141</v>
      </c>
      <c r="L10" s="570" t="s">
        <v>142</v>
      </c>
    </row>
    <row r="11" customFormat="false" ht="18" hidden="false" customHeight="true" outlineLevel="0" collapsed="false">
      <c r="A11" s="741" t="s">
        <v>400</v>
      </c>
      <c r="B11" s="741"/>
      <c r="C11" s="741"/>
      <c r="D11" s="741"/>
      <c r="E11" s="741"/>
      <c r="F11" s="741"/>
      <c r="G11" s="741"/>
      <c r="H11" s="741"/>
      <c r="I11" s="741"/>
      <c r="J11" s="741"/>
      <c r="K11" s="741"/>
      <c r="L11" s="741"/>
    </row>
    <row r="12" customFormat="false" ht="18" hidden="false" customHeight="true" outlineLevel="0" collapsed="false">
      <c r="A12" s="574" t="n">
        <v>1</v>
      </c>
      <c r="B12" s="575" t="n">
        <v>1</v>
      </c>
      <c r="C12" s="576" t="s">
        <v>401</v>
      </c>
      <c r="D12" s="576"/>
      <c r="E12" s="577" t="n">
        <v>220</v>
      </c>
      <c r="F12" s="578" t="n">
        <f aca="false">Dados!F8</f>
        <v>2524.9</v>
      </c>
      <c r="G12" s="579" t="n">
        <f aca="false">F12</f>
        <v>2524.9</v>
      </c>
      <c r="H12" s="579" t="n">
        <v>0</v>
      </c>
      <c r="I12" s="580"/>
      <c r="J12" s="580" t="n">
        <v>0</v>
      </c>
      <c r="K12" s="580" t="n">
        <f aca="false">F12</f>
        <v>2524.9</v>
      </c>
      <c r="L12" s="581" t="n">
        <f aca="false">F12</f>
        <v>2524.9</v>
      </c>
    </row>
    <row r="13" customFormat="false" ht="18" hidden="false" customHeight="true" outlineLevel="0" collapsed="false">
      <c r="A13" s="574"/>
      <c r="B13" s="575"/>
      <c r="C13" s="582" t="s">
        <v>293</v>
      </c>
      <c r="D13" s="582"/>
      <c r="E13" s="582"/>
      <c r="F13" s="583" t="n">
        <v>0.3</v>
      </c>
      <c r="G13" s="584" t="n">
        <f aca="false">ROUND(($F$13*G12),2)</f>
        <v>757.47</v>
      </c>
      <c r="H13" s="584" t="n">
        <f aca="false">ROUND(($F$13*H12),2)</f>
        <v>0</v>
      </c>
      <c r="I13" s="584"/>
      <c r="J13" s="584" t="n">
        <v>0</v>
      </c>
      <c r="K13" s="584" t="n">
        <f aca="false">ROUND(($F$13*K12),2)</f>
        <v>757.47</v>
      </c>
      <c r="L13" s="585" t="n">
        <f aca="false">ROUND(($F$13*L12),2)</f>
        <v>757.47</v>
      </c>
    </row>
    <row r="14" customFormat="false" ht="18" hidden="false" customHeight="true" outlineLevel="0" collapsed="false">
      <c r="A14" s="574"/>
      <c r="B14" s="575"/>
      <c r="C14" s="586" t="s">
        <v>402</v>
      </c>
      <c r="D14" s="586"/>
      <c r="E14" s="586"/>
      <c r="F14" s="586"/>
      <c r="G14" s="787" t="n">
        <f aca="false">SUM(G12:G13)</f>
        <v>3282.37</v>
      </c>
      <c r="H14" s="276" t="n">
        <f aca="false">SUM(H12:H13)</f>
        <v>0</v>
      </c>
      <c r="I14" s="276"/>
      <c r="J14" s="276" t="n">
        <f aca="false">SUM(J12:J13)</f>
        <v>0</v>
      </c>
      <c r="K14" s="276" t="n">
        <f aca="false">SUM(K12:K13)</f>
        <v>3282.37</v>
      </c>
      <c r="L14" s="587" t="n">
        <f aca="false">SUM(L12:L13)</f>
        <v>3282.37</v>
      </c>
    </row>
    <row r="15" customFormat="false" ht="18" hidden="false" customHeight="true" outlineLevel="0" collapsed="false">
      <c r="A15" s="574"/>
      <c r="B15" s="575"/>
      <c r="C15" s="588" t="s">
        <v>122</v>
      </c>
      <c r="D15" s="588"/>
      <c r="E15" s="588"/>
      <c r="F15" s="589" t="n">
        <v>0</v>
      </c>
      <c r="G15" s="462" t="n">
        <f aca="false">IF(Dados!$P$13="SIM",Dados!$Q$13,0)</f>
        <v>0</v>
      </c>
      <c r="H15" s="276" t="n">
        <v>0</v>
      </c>
      <c r="I15" s="276" t="n">
        <v>0</v>
      </c>
      <c r="J15" s="276" t="n">
        <v>0</v>
      </c>
      <c r="K15" s="276" t="n">
        <v>0</v>
      </c>
      <c r="L15" s="587" t="n">
        <v>0</v>
      </c>
    </row>
    <row r="16" customFormat="false" ht="27" hidden="false" customHeight="true" outlineLevel="0" collapsed="false">
      <c r="A16" s="574"/>
      <c r="B16" s="575"/>
      <c r="C16" s="588" t="s">
        <v>456</v>
      </c>
      <c r="D16" s="588"/>
      <c r="E16" s="590"/>
      <c r="F16" s="591" t="n">
        <v>0</v>
      </c>
      <c r="G16" s="276" t="n">
        <v>0</v>
      </c>
      <c r="H16" s="276" t="n">
        <v>0</v>
      </c>
      <c r="I16" s="578" t="n">
        <v>0</v>
      </c>
      <c r="J16" s="578" t="n">
        <v>0</v>
      </c>
      <c r="K16" s="578" t="n">
        <v>0</v>
      </c>
      <c r="L16" s="592" t="n">
        <v>0</v>
      </c>
    </row>
    <row r="17" customFormat="false" ht="27" hidden="false" customHeight="true" outlineLevel="0" collapsed="false">
      <c r="A17" s="574"/>
      <c r="B17" s="575"/>
      <c r="C17" s="588" t="s">
        <v>457</v>
      </c>
      <c r="D17" s="588"/>
      <c r="E17" s="590"/>
      <c r="F17" s="591" t="n">
        <v>0</v>
      </c>
      <c r="G17" s="593" t="n">
        <v>0</v>
      </c>
      <c r="H17" s="593" t="n">
        <f aca="false">ROUND((H12*F17),2)</f>
        <v>0</v>
      </c>
      <c r="I17" s="594" t="n">
        <v>0</v>
      </c>
      <c r="J17" s="594" t="n">
        <v>0</v>
      </c>
      <c r="K17" s="594" t="n">
        <v>0</v>
      </c>
      <c r="L17" s="595" t="n">
        <v>0</v>
      </c>
    </row>
    <row r="18" customFormat="false" ht="18" hidden="false" customHeight="true" outlineLevel="0" collapsed="false">
      <c r="A18" s="574"/>
      <c r="B18" s="575"/>
      <c r="C18" s="596" t="s">
        <v>117</v>
      </c>
      <c r="D18" s="597"/>
      <c r="E18" s="598" t="n">
        <f aca="false">Dados!O10</f>
        <v>15.21</v>
      </c>
      <c r="F18" s="599" t="n">
        <f aca="false">Dados!K12</f>
        <v>0.4</v>
      </c>
      <c r="G18" s="593" t="n">
        <v>0</v>
      </c>
      <c r="H18" s="593" t="n">
        <v>0</v>
      </c>
      <c r="I18" s="593" t="n">
        <v>0</v>
      </c>
      <c r="J18" s="593" t="n">
        <f aca="false">($F$18*J14/220)*7*$E$18</f>
        <v>0</v>
      </c>
      <c r="K18" s="593" t="n">
        <v>0</v>
      </c>
      <c r="L18" s="595" t="n">
        <f aca="false">((($F$18*L14/220)*7)*$E$18)</f>
        <v>635.407152545455</v>
      </c>
    </row>
    <row r="19" customFormat="false" ht="18" hidden="false" customHeight="true" outlineLevel="0" collapsed="false">
      <c r="A19" s="574"/>
      <c r="B19" s="575"/>
      <c r="C19" s="600" t="s">
        <v>336</v>
      </c>
      <c r="D19" s="600"/>
      <c r="E19" s="600"/>
      <c r="F19" s="601" t="n">
        <v>0.2</v>
      </c>
      <c r="G19" s="593" t="n">
        <f aca="false">G18*$F$19</f>
        <v>0</v>
      </c>
      <c r="H19" s="593" t="n">
        <f aca="false">H18*$F$19</f>
        <v>0</v>
      </c>
      <c r="I19" s="593" t="n">
        <f aca="false">I18*$F$19</f>
        <v>0</v>
      </c>
      <c r="J19" s="593" t="n">
        <f aca="false">J18*$F$19</f>
        <v>0</v>
      </c>
      <c r="K19" s="593" t="n">
        <f aca="false">K18*$F$19</f>
        <v>0</v>
      </c>
      <c r="L19" s="595" t="n">
        <f aca="false">L18*$F$19</f>
        <v>127.081430509091</v>
      </c>
    </row>
    <row r="20" customFormat="false" ht="18" hidden="false" customHeight="true" outlineLevel="0" collapsed="false">
      <c r="A20" s="574"/>
      <c r="B20" s="575"/>
      <c r="C20" s="602" t="s">
        <v>405</v>
      </c>
      <c r="D20" s="602"/>
      <c r="E20" s="602"/>
      <c r="F20" s="602"/>
      <c r="G20" s="603" t="n">
        <f aca="false">SUM(G14:G19)</f>
        <v>3282.37</v>
      </c>
      <c r="H20" s="603" t="n">
        <f aca="false">SUM(H14:H19)</f>
        <v>0</v>
      </c>
      <c r="I20" s="603" t="n">
        <f aca="false">SUM(I14:I19)</f>
        <v>0</v>
      </c>
      <c r="J20" s="603" t="n">
        <f aca="false">SUM(J14:J19)</f>
        <v>0</v>
      </c>
      <c r="K20" s="603" t="n">
        <f aca="false">SUM(K14:K19)</f>
        <v>3282.37</v>
      </c>
      <c r="L20" s="604" t="n">
        <f aca="false">SUM(L14:L19)</f>
        <v>4044.85858305455</v>
      </c>
    </row>
    <row r="21" customFormat="false" ht="18" hidden="false" customHeight="true" outlineLevel="0" collapsed="false">
      <c r="A21" s="574"/>
      <c r="B21" s="575"/>
      <c r="C21" s="605" t="s">
        <v>406</v>
      </c>
      <c r="D21" s="605"/>
      <c r="E21" s="605"/>
      <c r="F21" s="606" t="n">
        <f aca="false">Encargos!C58</f>
        <v>0.764</v>
      </c>
      <c r="G21" s="579" t="n">
        <f aca="false">ROUND(($F$21*G20),2)</f>
        <v>2507.73</v>
      </c>
      <c r="H21" s="579" t="n">
        <f aca="false">ROUND(($F$21*H20),2)</f>
        <v>0</v>
      </c>
      <c r="I21" s="579" t="n">
        <f aca="false">ROUND(($F$21*I20),2)</f>
        <v>0</v>
      </c>
      <c r="J21" s="579" t="n">
        <f aca="false">ROUND(($F$21*J20),2)</f>
        <v>0</v>
      </c>
      <c r="K21" s="579" t="n">
        <f aca="false">ROUND(($F$21*K20),2)</f>
        <v>2507.73</v>
      </c>
      <c r="L21" s="581" t="n">
        <f aca="false">ROUND(($F$21*L20),2)</f>
        <v>3090.27</v>
      </c>
    </row>
    <row r="22" customFormat="false" ht="43.5" hidden="false" customHeight="true" outlineLevel="0" collapsed="false">
      <c r="A22" s="574"/>
      <c r="B22" s="575"/>
      <c r="C22" s="607" t="s">
        <v>341</v>
      </c>
      <c r="D22" s="607" t="n">
        <f aca="false">Dados!O11</f>
        <v>4.97</v>
      </c>
      <c r="E22" s="608" t="n">
        <f aca="false">Dados!E15</f>
        <v>22</v>
      </c>
      <c r="F22" s="593" t="n">
        <f aca="false">Dados!O10</f>
        <v>15.21</v>
      </c>
      <c r="G22" s="584" t="n">
        <v>0</v>
      </c>
      <c r="H22" s="584" t="n">
        <v>0</v>
      </c>
      <c r="I22" s="609" t="n">
        <v>0</v>
      </c>
      <c r="J22" s="584" t="n">
        <v>0</v>
      </c>
      <c r="K22" s="584" t="n">
        <f aca="false">ROUND((((K14/220)+((K14/220)*0.6))*$F$22),2)</f>
        <v>363.09</v>
      </c>
      <c r="L22" s="585" t="n">
        <f aca="false">ROUND((((L14/220)+((L14/220)*0.6))*$F$22),2)</f>
        <v>363.09</v>
      </c>
    </row>
    <row r="23" customFormat="false" ht="18" hidden="false" customHeight="true" outlineLevel="0" collapsed="false">
      <c r="A23" s="610" t="s">
        <v>407</v>
      </c>
      <c r="B23" s="610"/>
      <c r="C23" s="610"/>
      <c r="D23" s="610"/>
      <c r="E23" s="610"/>
      <c r="F23" s="610"/>
      <c r="G23" s="611" t="n">
        <f aca="false">SUM(G20:G22)</f>
        <v>5790.1</v>
      </c>
      <c r="H23" s="611" t="n">
        <f aca="false">SUM(H20:H22)</f>
        <v>0</v>
      </c>
      <c r="I23" s="611" t="n">
        <f aca="false">SUM(I20:I22)</f>
        <v>0</v>
      </c>
      <c r="J23" s="611" t="n">
        <f aca="false">SUM(J20:J22)</f>
        <v>0</v>
      </c>
      <c r="K23" s="611" t="n">
        <f aca="false">SUM(K20:K22)</f>
        <v>6153.19</v>
      </c>
      <c r="L23" s="612" t="n">
        <f aca="false">SUM(L20:L22)</f>
        <v>7498.21858305455</v>
      </c>
    </row>
    <row r="24" customFormat="false" ht="18" hidden="false" customHeight="true" outlineLevel="0" collapsed="false">
      <c r="A24" s="613" t="s">
        <v>408</v>
      </c>
      <c r="B24" s="613"/>
      <c r="C24" s="613"/>
      <c r="D24" s="613"/>
      <c r="E24" s="613"/>
      <c r="F24" s="613"/>
      <c r="G24" s="613"/>
      <c r="H24" s="613"/>
      <c r="I24" s="613"/>
      <c r="J24" s="613"/>
      <c r="K24" s="613"/>
      <c r="L24" s="613"/>
    </row>
    <row r="25" customFormat="false" ht="18" hidden="false" customHeight="true" outlineLevel="0" collapsed="false">
      <c r="A25" s="614" t="s">
        <v>205</v>
      </c>
      <c r="B25" s="614"/>
      <c r="C25" s="496" t="s">
        <v>409</v>
      </c>
      <c r="D25" s="496"/>
      <c r="E25" s="615" t="s">
        <v>206</v>
      </c>
      <c r="F25" s="616" t="s">
        <v>410</v>
      </c>
      <c r="G25" s="616"/>
      <c r="H25" s="616"/>
      <c r="I25" s="616"/>
      <c r="J25" s="616"/>
      <c r="K25" s="616"/>
      <c r="L25" s="616"/>
    </row>
    <row r="26" customFormat="false" ht="18" hidden="false" customHeight="true" outlineLevel="0" collapsed="false">
      <c r="A26" s="617" t="s">
        <v>107</v>
      </c>
      <c r="B26" s="617"/>
      <c r="C26" s="617"/>
      <c r="D26" s="577"/>
      <c r="E26" s="618"/>
      <c r="F26" s="619"/>
      <c r="G26" s="579" t="n">
        <f aca="false">Dados!$F$9</f>
        <v>82.45</v>
      </c>
      <c r="H26" s="579" t="n">
        <v>0</v>
      </c>
      <c r="I26" s="579" t="n">
        <v>0</v>
      </c>
      <c r="J26" s="579" t="n">
        <v>0</v>
      </c>
      <c r="K26" s="581" t="n">
        <f aca="false">Dados!$F$9</f>
        <v>82.45</v>
      </c>
      <c r="L26" s="581" t="n">
        <f aca="false">Dados!$F$9</f>
        <v>82.45</v>
      </c>
    </row>
    <row r="27" customFormat="false" ht="18" hidden="false" customHeight="true" outlineLevel="0" collapsed="false">
      <c r="A27" s="274" t="s">
        <v>110</v>
      </c>
      <c r="B27" s="274"/>
      <c r="C27" s="274"/>
      <c r="D27" s="760"/>
      <c r="E27" s="761"/>
      <c r="F27" s="646"/>
      <c r="G27" s="593" t="n">
        <f aca="false">Dados!$F$10</f>
        <v>20.7</v>
      </c>
      <c r="H27" s="593" t="n">
        <v>0</v>
      </c>
      <c r="I27" s="593" t="n">
        <v>0</v>
      </c>
      <c r="J27" s="593" t="n">
        <v>0</v>
      </c>
      <c r="K27" s="595" t="n">
        <f aca="false">Dados!$F$10</f>
        <v>20.7</v>
      </c>
      <c r="L27" s="595" t="n">
        <f aca="false">Dados!$F$10</f>
        <v>20.7</v>
      </c>
    </row>
    <row r="28" customFormat="false" ht="24.75" hidden="false" customHeight="true" outlineLevel="0" collapsed="false">
      <c r="A28" s="620" t="s">
        <v>411</v>
      </c>
      <c r="B28" s="620"/>
      <c r="C28" s="620"/>
      <c r="D28" s="607"/>
      <c r="E28" s="593"/>
      <c r="F28" s="623"/>
      <c r="G28" s="593" t="n">
        <f aca="false">Dados!$F$11</f>
        <v>4</v>
      </c>
      <c r="H28" s="593" t="n">
        <v>0</v>
      </c>
      <c r="I28" s="593" t="n">
        <v>0</v>
      </c>
      <c r="J28" s="593" t="n">
        <v>0</v>
      </c>
      <c r="K28" s="595" t="n">
        <f aca="false">Dados!$F$11</f>
        <v>4</v>
      </c>
      <c r="L28" s="595" t="n">
        <f aca="false">Dados!$F$11</f>
        <v>4</v>
      </c>
    </row>
    <row r="29" customFormat="false" ht="18" hidden="false" customHeight="true" outlineLevel="0" collapsed="false">
      <c r="A29" s="620" t="s">
        <v>116</v>
      </c>
      <c r="B29" s="620"/>
      <c r="C29" s="620"/>
      <c r="D29" s="275"/>
      <c r="E29" s="532"/>
      <c r="F29" s="623"/>
      <c r="G29" s="593" t="n">
        <f aca="false">Dados!$F$12</f>
        <v>156.95</v>
      </c>
      <c r="H29" s="593" t="n">
        <v>0</v>
      </c>
      <c r="I29" s="593" t="n">
        <v>0</v>
      </c>
      <c r="J29" s="593" t="n">
        <v>0</v>
      </c>
      <c r="K29" s="595" t="n">
        <f aca="false">Dados!$F$12</f>
        <v>156.95</v>
      </c>
      <c r="L29" s="595" t="n">
        <f aca="false">Dados!$F$12</f>
        <v>156.95</v>
      </c>
    </row>
    <row r="30" customFormat="false" ht="18" hidden="false" customHeight="true" outlineLevel="0" collapsed="false">
      <c r="A30" s="620" t="s">
        <v>412</v>
      </c>
      <c r="B30" s="620"/>
      <c r="C30" s="620"/>
      <c r="D30" s="275"/>
      <c r="E30" s="532"/>
      <c r="F30" s="623"/>
      <c r="G30" s="593" t="n">
        <f aca="false">Dados!$F$13</f>
        <v>21.17</v>
      </c>
      <c r="H30" s="593" t="n">
        <v>0</v>
      </c>
      <c r="I30" s="593" t="n">
        <v>0</v>
      </c>
      <c r="J30" s="593" t="n">
        <v>0</v>
      </c>
      <c r="K30" s="595" t="n">
        <f aca="false">Dados!$F$13</f>
        <v>21.17</v>
      </c>
      <c r="L30" s="595" t="n">
        <f aca="false">Dados!$F$13</f>
        <v>21.17</v>
      </c>
    </row>
    <row r="31" customFormat="false" ht="18" hidden="false" customHeight="true" outlineLevel="0" collapsed="false">
      <c r="A31" s="274" t="s">
        <v>125</v>
      </c>
      <c r="B31" s="274"/>
      <c r="C31" s="274"/>
      <c r="D31" s="275"/>
      <c r="E31" s="593"/>
      <c r="F31" s="623"/>
      <c r="G31" s="593" t="n">
        <f aca="false">Dados!$F$14</f>
        <v>210.57</v>
      </c>
      <c r="H31" s="593" t="n">
        <v>0</v>
      </c>
      <c r="I31" s="593" t="n">
        <v>0</v>
      </c>
      <c r="J31" s="593" t="n">
        <v>0</v>
      </c>
      <c r="K31" s="595" t="n">
        <f aca="false">Dados!$F$14</f>
        <v>210.57</v>
      </c>
      <c r="L31" s="595" t="n">
        <f aca="false">Dados!$F$14</f>
        <v>210.57</v>
      </c>
    </row>
    <row r="32" customFormat="false" ht="18" hidden="false" customHeight="true" outlineLevel="0" collapsed="false">
      <c r="A32" s="624" t="s">
        <v>126</v>
      </c>
      <c r="B32" s="624"/>
      <c r="C32" s="625" t="n">
        <f aca="false">Dados!E15</f>
        <v>22</v>
      </c>
      <c r="D32" s="626" t="n">
        <f aca="false">Dados!D15</f>
        <v>15.21</v>
      </c>
      <c r="E32" s="627" t="n">
        <f aca="false">Dados!F15</f>
        <v>0</v>
      </c>
      <c r="F32" s="623" t="n">
        <f aca="false">Dados!G15</f>
        <v>28.16</v>
      </c>
      <c r="G32" s="593" t="n">
        <f aca="false">ROUND((($F$32*$C$32)-(($F$32*$C$32)*$E$32)),2)</f>
        <v>619.52</v>
      </c>
      <c r="H32" s="593" t="n">
        <v>0</v>
      </c>
      <c r="I32" s="593" t="n">
        <v>0</v>
      </c>
      <c r="J32" s="593" t="n">
        <v>0</v>
      </c>
      <c r="K32" s="595" t="n">
        <f aca="false">ROUND((($F$32*$D$32)-(($F$32*$D$32)*$E$32)),2)</f>
        <v>428.31</v>
      </c>
      <c r="L32" s="595" t="n">
        <f aca="false">ROUND((($F$32*$D$32)-(($F$32*$D$32)*$E$32)),2)</f>
        <v>428.31</v>
      </c>
    </row>
    <row r="33" customFormat="false" ht="18" hidden="false" customHeight="true" outlineLevel="0" collapsed="false">
      <c r="A33" s="629" t="s">
        <v>128</v>
      </c>
      <c r="B33" s="629"/>
      <c r="C33" s="630" t="n">
        <f aca="false">Dados!E16</f>
        <v>22</v>
      </c>
      <c r="D33" s="631" t="n">
        <f aca="false">Dados!D16</f>
        <v>15.21</v>
      </c>
      <c r="E33" s="632" t="n">
        <f aca="false">Dados!F16</f>
        <v>0.06</v>
      </c>
      <c r="F33" s="633" t="n">
        <f aca="false">Dados!E46</f>
        <v>5.7</v>
      </c>
      <c r="G33" s="634" t="n">
        <f aca="false">ROUND((IF(((($F$33*2)*$C$33)-($E$33*G12))&gt;0,((($F$33*2)*$C$33)-($E$33*G12)),0)),2)</f>
        <v>99.31</v>
      </c>
      <c r="H33" s="276" t="n">
        <v>0</v>
      </c>
      <c r="I33" s="276" t="n">
        <v>0</v>
      </c>
      <c r="J33" s="276" t="n">
        <v>0</v>
      </c>
      <c r="K33" s="587" t="n">
        <f aca="false">ROUND((IF(((($F$33*2)*$D$33)-($E$33*K12))&gt;0,((($F$33*2)*$D$33)-($E$33*K12)),0)),2)</f>
        <v>21.9</v>
      </c>
      <c r="L33" s="587" t="n">
        <f aca="false">ROUND((IF(((($F$33*2)*$D$33)-($E$33*L12))&gt;0,((($F$33*2)*$D$33)-($E$33*L12)),0)),2)</f>
        <v>21.9</v>
      </c>
      <c r="M33" s="756"/>
      <c r="N33" s="756"/>
    </row>
    <row r="34" customFormat="false" ht="18" hidden="false" customHeight="true" outlineLevel="0" collapsed="false">
      <c r="A34" s="629" t="str">
        <f aca="false">Dados!H17</f>
        <v>Outros (inserir somente com a justificativa legal)</v>
      </c>
      <c r="B34" s="629"/>
      <c r="C34" s="629"/>
      <c r="D34" s="629"/>
      <c r="E34" s="764"/>
      <c r="F34" s="765"/>
      <c r="G34" s="634" t="n">
        <f aca="false">Dados!M17</f>
        <v>0</v>
      </c>
      <c r="H34" s="276" t="n">
        <f aca="false">Dados!M17</f>
        <v>0</v>
      </c>
      <c r="I34" s="276" t="n">
        <f aca="false">Dados!M17</f>
        <v>0</v>
      </c>
      <c r="J34" s="276" t="n">
        <f aca="false">Dados!M17</f>
        <v>0</v>
      </c>
      <c r="K34" s="276" t="n">
        <f aca="false">Dados!M17</f>
        <v>0</v>
      </c>
      <c r="L34" s="587" t="n">
        <f aca="false">Dados!M17</f>
        <v>0</v>
      </c>
      <c r="M34" s="756"/>
      <c r="N34" s="756"/>
    </row>
    <row r="35" customFormat="false" ht="18" hidden="false" customHeight="true" outlineLevel="0" collapsed="false">
      <c r="A35" s="629" t="str">
        <f aca="false">Dados!H18</f>
        <v>Outros (inserir somente com a justificativa legal)</v>
      </c>
      <c r="B35" s="629"/>
      <c r="C35" s="629"/>
      <c r="D35" s="629"/>
      <c r="E35" s="764"/>
      <c r="F35" s="765"/>
      <c r="G35" s="634" t="n">
        <f aca="false">Dados!M18</f>
        <v>0</v>
      </c>
      <c r="H35" s="276" t="n">
        <f aca="false">Dados!M18</f>
        <v>0</v>
      </c>
      <c r="I35" s="276" t="n">
        <f aca="false">Dados!M18</f>
        <v>0</v>
      </c>
      <c r="J35" s="276" t="n">
        <f aca="false">Dados!M18</f>
        <v>0</v>
      </c>
      <c r="K35" s="276" t="n">
        <f aca="false">Dados!M18</f>
        <v>0</v>
      </c>
      <c r="L35" s="587" t="n">
        <f aca="false">Dados!M18</f>
        <v>0</v>
      </c>
      <c r="M35" s="756"/>
      <c r="N35" s="756"/>
    </row>
    <row r="36" customFormat="false" ht="18" hidden="false" customHeight="true" outlineLevel="0" collapsed="false">
      <c r="A36" s="629" t="str">
        <f aca="false">Dados!H19</f>
        <v>Outros (inserir somente com a justificativa legal)</v>
      </c>
      <c r="B36" s="629"/>
      <c r="C36" s="629"/>
      <c r="D36" s="629"/>
      <c r="E36" s="764"/>
      <c r="F36" s="765"/>
      <c r="G36" s="634" t="n">
        <f aca="false">Dados!M19</f>
        <v>0</v>
      </c>
      <c r="H36" s="276" t="n">
        <f aca="false">Dados!M19</f>
        <v>0</v>
      </c>
      <c r="I36" s="276" t="n">
        <f aca="false">Dados!M19</f>
        <v>0</v>
      </c>
      <c r="J36" s="276" t="n">
        <f aca="false">Dados!M19</f>
        <v>0</v>
      </c>
      <c r="K36" s="276" t="n">
        <f aca="false">Dados!M19</f>
        <v>0</v>
      </c>
      <c r="L36" s="587" t="n">
        <f aca="false">Dados!M19</f>
        <v>0</v>
      </c>
      <c r="M36" s="756"/>
      <c r="N36" s="756"/>
    </row>
    <row r="37" customFormat="false" ht="18" hidden="false" customHeight="true" outlineLevel="0" collapsed="false">
      <c r="A37" s="635" t="s">
        <v>413</v>
      </c>
      <c r="B37" s="635"/>
      <c r="C37" s="635"/>
      <c r="D37" s="635"/>
      <c r="E37" s="635"/>
      <c r="F37" s="635"/>
      <c r="G37" s="603" t="n">
        <f aca="false">SUM(G26:G36)</f>
        <v>1214.67</v>
      </c>
      <c r="H37" s="603" t="n">
        <f aca="false">SUM(H26:H36)</f>
        <v>0</v>
      </c>
      <c r="I37" s="603" t="n">
        <f aca="false">SUM(I26:I36)</f>
        <v>0</v>
      </c>
      <c r="J37" s="603" t="n">
        <f aca="false">SUM(J26:J36)</f>
        <v>0</v>
      </c>
      <c r="K37" s="603" t="n">
        <f aca="false">SUM(K26:K36)</f>
        <v>946.05</v>
      </c>
      <c r="L37" s="604" t="n">
        <f aca="false">SUM(L26:L36)</f>
        <v>946.05</v>
      </c>
    </row>
    <row r="38" customFormat="false" ht="18" hidden="false" customHeight="true" outlineLevel="0" collapsed="false">
      <c r="A38" s="636" t="s">
        <v>414</v>
      </c>
      <c r="B38" s="636"/>
      <c r="C38" s="636"/>
      <c r="D38" s="636"/>
      <c r="E38" s="636"/>
      <c r="F38" s="636"/>
      <c r="G38" s="637" t="n">
        <f aca="false">G23+G37</f>
        <v>7004.77</v>
      </c>
      <c r="H38" s="611" t="n">
        <f aca="false">H23+H37</f>
        <v>0</v>
      </c>
      <c r="I38" s="611" t="n">
        <f aca="false">I23+I37</f>
        <v>0</v>
      </c>
      <c r="J38" s="611" t="n">
        <f aca="false">J23+J37</f>
        <v>0</v>
      </c>
      <c r="K38" s="611" t="n">
        <f aca="false">K23+K37</f>
        <v>7099.24</v>
      </c>
      <c r="L38" s="612" t="n">
        <f aca="false">L23+L37</f>
        <v>8444.26858305455</v>
      </c>
    </row>
    <row r="39" customFormat="false" ht="18" hidden="false" customHeight="true" outlineLevel="0" collapsed="false">
      <c r="A39" s="613" t="s">
        <v>415</v>
      </c>
      <c r="B39" s="613"/>
      <c r="C39" s="613"/>
      <c r="D39" s="613"/>
      <c r="E39" s="613"/>
      <c r="F39" s="613"/>
      <c r="G39" s="613"/>
      <c r="H39" s="613"/>
      <c r="I39" s="613"/>
      <c r="J39" s="613"/>
      <c r="K39" s="613"/>
      <c r="L39" s="613"/>
    </row>
    <row r="40" customFormat="false" ht="18" hidden="false" customHeight="true" outlineLevel="0" collapsed="false">
      <c r="A40" s="638" t="s">
        <v>205</v>
      </c>
      <c r="B40" s="638"/>
      <c r="C40" s="638"/>
      <c r="D40" s="638"/>
      <c r="E40" s="496" t="s">
        <v>206</v>
      </c>
      <c r="F40" s="496"/>
      <c r="G40" s="639"/>
      <c r="H40" s="639"/>
      <c r="I40" s="639"/>
      <c r="J40" s="639"/>
      <c r="K40" s="639"/>
      <c r="L40" s="639"/>
    </row>
    <row r="41" customFormat="false" ht="18" hidden="false" customHeight="true" outlineLevel="0" collapsed="false">
      <c r="A41" s="785" t="s">
        <v>416</v>
      </c>
      <c r="B41" s="785"/>
      <c r="C41" s="785"/>
      <c r="D41" s="785"/>
      <c r="E41" s="642" t="n">
        <f aca="false">Dados!K8</f>
        <v>0.03</v>
      </c>
      <c r="F41" s="643"/>
      <c r="G41" s="644" t="n">
        <f aca="false">ROUND((G38*$E$41),2)</f>
        <v>210.14</v>
      </c>
      <c r="H41" s="579" t="n">
        <f aca="false">ROUND((H38*$E$41),2)</f>
        <v>0</v>
      </c>
      <c r="I41" s="579" t="n">
        <f aca="false">ROUND((I38*$E$41),2)</f>
        <v>0</v>
      </c>
      <c r="J41" s="579" t="n">
        <f aca="false">ROUND((J38*$E$41),2)</f>
        <v>0</v>
      </c>
      <c r="K41" s="579" t="n">
        <f aca="false">ROUND((K38*$E$41),2)</f>
        <v>212.98</v>
      </c>
      <c r="L41" s="581" t="n">
        <f aca="false">ROUND((L38*$E$41),2)</f>
        <v>253.33</v>
      </c>
    </row>
    <row r="42" customFormat="false" ht="18" hidden="false" customHeight="true" outlineLevel="0" collapsed="false">
      <c r="A42" s="645" t="s">
        <v>417</v>
      </c>
      <c r="B42" s="645"/>
      <c r="C42" s="645"/>
      <c r="D42" s="645"/>
      <c r="E42" s="646"/>
      <c r="F42" s="647"/>
      <c r="G42" s="593" t="n">
        <f aca="false">G38+G41</f>
        <v>7214.91</v>
      </c>
      <c r="H42" s="593" t="n">
        <f aca="false">H38+H41</f>
        <v>0</v>
      </c>
      <c r="I42" s="593" t="n">
        <f aca="false">I38+I41</f>
        <v>0</v>
      </c>
      <c r="J42" s="593" t="n">
        <f aca="false">J38+J41</f>
        <v>0</v>
      </c>
      <c r="K42" s="593" t="n">
        <f aca="false">K38+K41</f>
        <v>7312.22</v>
      </c>
      <c r="L42" s="595" t="n">
        <f aca="false">L38+L41</f>
        <v>8697.59858305455</v>
      </c>
    </row>
    <row r="43" customFormat="false" ht="18" hidden="false" customHeight="true" outlineLevel="0" collapsed="false">
      <c r="A43" s="274" t="s">
        <v>108</v>
      </c>
      <c r="B43" s="274"/>
      <c r="C43" s="274"/>
      <c r="D43" s="274"/>
      <c r="E43" s="646" t="n">
        <f aca="false">Dados!K9</f>
        <v>0.0679</v>
      </c>
      <c r="F43" s="647"/>
      <c r="G43" s="593" t="n">
        <f aca="false">ROUND((G42*$E$43),2)</f>
        <v>489.89</v>
      </c>
      <c r="H43" s="593" t="n">
        <f aca="false">ROUND((H42*$E$43),2)</f>
        <v>0</v>
      </c>
      <c r="I43" s="593" t="n">
        <f aca="false">ROUND((I42*$E$43),2)</f>
        <v>0</v>
      </c>
      <c r="J43" s="593" t="n">
        <f aca="false">ROUND((J42*$E$43),2)</f>
        <v>0</v>
      </c>
      <c r="K43" s="593" t="n">
        <f aca="false">ROUND((K42*$E$43),2)</f>
        <v>496.5</v>
      </c>
      <c r="L43" s="595" t="n">
        <f aca="false">ROUND((L42*$E$43),2)</f>
        <v>590.57</v>
      </c>
    </row>
    <row r="44" customFormat="false" ht="24" hidden="false" customHeight="true" outlineLevel="0" collapsed="false">
      <c r="A44" s="648" t="s">
        <v>418</v>
      </c>
      <c r="B44" s="648"/>
      <c r="C44" s="648"/>
      <c r="D44" s="648"/>
      <c r="E44" s="649" t="n">
        <f aca="false">SUM(E41:E43)</f>
        <v>0.0979</v>
      </c>
      <c r="F44" s="650"/>
      <c r="G44" s="603" t="n">
        <f aca="false">G41+G43</f>
        <v>700.03</v>
      </c>
      <c r="H44" s="603" t="n">
        <f aca="false">H41+H43</f>
        <v>0</v>
      </c>
      <c r="I44" s="603" t="n">
        <f aca="false">I41+I43</f>
        <v>0</v>
      </c>
      <c r="J44" s="603" t="n">
        <f aca="false">J41+J43</f>
        <v>0</v>
      </c>
      <c r="K44" s="603" t="n">
        <f aca="false">K41+K43</f>
        <v>709.48</v>
      </c>
      <c r="L44" s="604" t="n">
        <f aca="false">L41+L43</f>
        <v>843.9</v>
      </c>
    </row>
    <row r="45" customFormat="false" ht="25.5" hidden="false" customHeight="true" outlineLevel="0" collapsed="false">
      <c r="A45" s="651" t="s">
        <v>419</v>
      </c>
      <c r="B45" s="651"/>
      <c r="C45" s="651"/>
      <c r="D45" s="651"/>
      <c r="E45" s="651"/>
      <c r="F45" s="651"/>
      <c r="G45" s="611" t="n">
        <f aca="false">G23+G37+G44</f>
        <v>7704.8</v>
      </c>
      <c r="H45" s="611" t="n">
        <f aca="false">H23+H37+H44</f>
        <v>0</v>
      </c>
      <c r="I45" s="611" t="n">
        <f aca="false">I23+I37+I44</f>
        <v>0</v>
      </c>
      <c r="J45" s="611" t="n">
        <f aca="false">J23+J37+J44</f>
        <v>0</v>
      </c>
      <c r="K45" s="611" t="n">
        <f aca="false">K23+K37+K44</f>
        <v>7808.72</v>
      </c>
      <c r="L45" s="612" t="n">
        <f aca="false">L23+L37+L44</f>
        <v>9288.16858305455</v>
      </c>
    </row>
    <row r="46" customFormat="false" ht="18" hidden="false" customHeight="true" outlineLevel="0" collapsed="false">
      <c r="A46" s="652" t="s">
        <v>420</v>
      </c>
      <c r="B46" s="652"/>
      <c r="C46" s="652"/>
      <c r="D46" s="652"/>
      <c r="E46" s="652"/>
      <c r="F46" s="652"/>
      <c r="G46" s="652"/>
      <c r="H46" s="652"/>
      <c r="I46" s="652"/>
      <c r="J46" s="652"/>
      <c r="K46" s="652"/>
      <c r="L46" s="652"/>
    </row>
    <row r="47" customFormat="false" ht="18" hidden="false" customHeight="true" outlineLevel="0" collapsed="false">
      <c r="A47" s="653" t="s">
        <v>205</v>
      </c>
      <c r="B47" s="653"/>
      <c r="C47" s="653"/>
      <c r="D47" s="653"/>
      <c r="E47" s="438" t="s">
        <v>206</v>
      </c>
      <c r="F47" s="438"/>
      <c r="G47" s="654"/>
      <c r="H47" s="654"/>
      <c r="I47" s="654"/>
      <c r="J47" s="654"/>
      <c r="K47" s="654"/>
      <c r="L47" s="654"/>
    </row>
    <row r="48" customFormat="false" ht="18" hidden="false" customHeight="true" outlineLevel="0" collapsed="false">
      <c r="A48" s="617" t="s">
        <v>111</v>
      </c>
      <c r="B48" s="617"/>
      <c r="C48" s="617"/>
      <c r="D48" s="617"/>
      <c r="E48" s="646" t="n">
        <f aca="false">Dados!K10</f>
        <v>0.076</v>
      </c>
      <c r="F48" s="647"/>
      <c r="G48" s="644" t="n">
        <f aca="false">ROUND((G52*$E$48),2)</f>
        <v>659.79</v>
      </c>
      <c r="H48" s="579" t="n">
        <f aca="false">ROUND((H52*$E$48),2)</f>
        <v>0</v>
      </c>
      <c r="I48" s="579" t="n">
        <f aca="false">ROUND((I52*$E$48),2)</f>
        <v>0</v>
      </c>
      <c r="J48" s="579" t="n">
        <f aca="false">ROUND((J52*$E$48),2)</f>
        <v>0</v>
      </c>
      <c r="K48" s="579" t="n">
        <f aca="false">ROUND((K52*$E$48),2)</f>
        <v>668.69</v>
      </c>
      <c r="L48" s="581" t="n">
        <f aca="false">ROUND((L52*$E$48),2)</f>
        <v>795.38</v>
      </c>
    </row>
    <row r="49" customFormat="false" ht="18" hidden="false" customHeight="true" outlineLevel="0" collapsed="false">
      <c r="A49" s="274" t="s">
        <v>421</v>
      </c>
      <c r="B49" s="274"/>
      <c r="C49" s="274"/>
      <c r="D49" s="274"/>
      <c r="E49" s="646" t="n">
        <f aca="false">Dados!K11</f>
        <v>0.0165</v>
      </c>
      <c r="F49" s="647"/>
      <c r="G49" s="593" t="n">
        <f aca="false">ROUND((G52*$E$49),2)</f>
        <v>143.24</v>
      </c>
      <c r="H49" s="593" t="n">
        <f aca="false">ROUND((H52*$E$49),2)</f>
        <v>0</v>
      </c>
      <c r="I49" s="593" t="n">
        <f aca="false">ROUND((I52*$E$49),2)</f>
        <v>0</v>
      </c>
      <c r="J49" s="593" t="n">
        <f aca="false">ROUND((J52*$E$49),2)</f>
        <v>0</v>
      </c>
      <c r="K49" s="593" t="n">
        <f aca="false">ROUND((K52*$E$49),2)</f>
        <v>145.18</v>
      </c>
      <c r="L49" s="595" t="n">
        <f aca="false">ROUND((L52*$E$49),2)</f>
        <v>172.68</v>
      </c>
    </row>
    <row r="50" customFormat="false" ht="18" hidden="false" customHeight="true" outlineLevel="0" collapsed="false">
      <c r="A50" s="274" t="s">
        <v>134</v>
      </c>
      <c r="B50" s="274"/>
      <c r="C50" s="274"/>
      <c r="D50" s="274"/>
      <c r="E50" s="646" t="n">
        <f aca="false">Dados!D46</f>
        <v>0.02</v>
      </c>
      <c r="F50" s="647"/>
      <c r="G50" s="593" t="n">
        <f aca="false">ROUND((G52*$E$50),2)</f>
        <v>173.63</v>
      </c>
      <c r="H50" s="593" t="n">
        <f aca="false">ROUND((H52*$E$50),2)</f>
        <v>0</v>
      </c>
      <c r="I50" s="593" t="n">
        <f aca="false">ROUND((I52*$E$50),2)</f>
        <v>0</v>
      </c>
      <c r="J50" s="593" t="n">
        <f aca="false">ROUND((J52*$E$50),2)</f>
        <v>0</v>
      </c>
      <c r="K50" s="593" t="n">
        <f aca="false">ROUND((K52*$E$50),2)</f>
        <v>175.97</v>
      </c>
      <c r="L50" s="595" t="n">
        <f aca="false">ROUND((L52*$E$50),2)</f>
        <v>209.31</v>
      </c>
    </row>
    <row r="51" customFormat="false" ht="18.75" hidden="false" customHeight="true" outlineLevel="0" collapsed="false">
      <c r="A51" s="655" t="s">
        <v>422</v>
      </c>
      <c r="B51" s="655"/>
      <c r="C51" s="655"/>
      <c r="D51" s="655"/>
      <c r="E51" s="656" t="n">
        <f aca="false">SUM(E48:E50)</f>
        <v>0.1125</v>
      </c>
      <c r="F51" s="657"/>
      <c r="G51" s="634" t="n">
        <f aca="false">SUM(G48:G50)</f>
        <v>976.66</v>
      </c>
      <c r="H51" s="634" t="n">
        <f aca="false">SUM(H48:H50)</f>
        <v>0</v>
      </c>
      <c r="I51" s="634" t="n">
        <f aca="false">SUM(I48:I50)</f>
        <v>0</v>
      </c>
      <c r="J51" s="634" t="n">
        <f aca="false">SUM(J48:J50)</f>
        <v>0</v>
      </c>
      <c r="K51" s="634" t="n">
        <f aca="false">SUM(K48:K50)</f>
        <v>989.84</v>
      </c>
      <c r="L51" s="658" t="n">
        <f aca="false">SUM(L48:L50)</f>
        <v>1177.37</v>
      </c>
    </row>
    <row r="52" customFormat="false" ht="22.5" hidden="false" customHeight="true" outlineLevel="0" collapsed="false">
      <c r="A52" s="659" t="str">
        <f aca="false">A53</f>
        <v>VALOR MENSAL DA CATEGORIA</v>
      </c>
      <c r="B52" s="659"/>
      <c r="C52" s="659"/>
      <c r="D52" s="659"/>
      <c r="E52" s="659"/>
      <c r="F52" s="659"/>
      <c r="G52" s="660" t="n">
        <f aca="false">ROUND(G45/(1-$E$51),2)</f>
        <v>8681.46</v>
      </c>
      <c r="H52" s="660" t="n">
        <f aca="false">ROUND(H45/(1-$E$51),2)</f>
        <v>0</v>
      </c>
      <c r="I52" s="660" t="n">
        <f aca="false">ROUND(I45/(1-$E$51),2)</f>
        <v>0</v>
      </c>
      <c r="J52" s="660" t="n">
        <f aca="false">ROUND(J45/(1-$E$51),2)</f>
        <v>0</v>
      </c>
      <c r="K52" s="660" t="n">
        <f aca="false">ROUND(K45/(1-$E$51),2)</f>
        <v>8798.56</v>
      </c>
      <c r="L52" s="661" t="n">
        <f aca="false">ROUND(L45/(1-$E$51),2)</f>
        <v>10465.54</v>
      </c>
    </row>
    <row r="53" customFormat="false" ht="34.5" hidden="false" customHeight="true" outlineLevel="0" collapsed="false">
      <c r="A53" s="662" t="s">
        <v>377</v>
      </c>
      <c r="B53" s="662"/>
      <c r="C53" s="662"/>
      <c r="D53" s="662"/>
      <c r="E53" s="662"/>
      <c r="F53" s="662"/>
      <c r="G53" s="663" t="n">
        <f aca="false">G52</f>
        <v>8681.46</v>
      </c>
      <c r="H53" s="663" t="n">
        <f aca="false">H52</f>
        <v>0</v>
      </c>
      <c r="I53" s="663" t="n">
        <f aca="false">I52</f>
        <v>0</v>
      </c>
      <c r="J53" s="663" t="n">
        <f aca="false">J52</f>
        <v>0</v>
      </c>
      <c r="K53" s="663" t="n">
        <f aca="false">K52</f>
        <v>8798.56</v>
      </c>
      <c r="L53" s="664" t="n">
        <f aca="false">L52</f>
        <v>10465.54</v>
      </c>
    </row>
    <row r="54" customFormat="false" ht="39.75" hidden="false" customHeight="true" outlineLevel="0" collapsed="false">
      <c r="A54" s="662" t="s">
        <v>423</v>
      </c>
      <c r="B54" s="662"/>
      <c r="C54" s="662"/>
      <c r="D54" s="662"/>
      <c r="E54" s="662"/>
      <c r="F54" s="662"/>
      <c r="G54" s="663" t="n">
        <f aca="false">G53*1</f>
        <v>8681.46</v>
      </c>
      <c r="H54" s="663" t="n">
        <f aca="false">H53*1</f>
        <v>0</v>
      </c>
      <c r="I54" s="663" t="n">
        <f aca="false">I53*2</f>
        <v>0</v>
      </c>
      <c r="J54" s="663" t="n">
        <f aca="false">J53*2</f>
        <v>0</v>
      </c>
      <c r="K54" s="663" t="n">
        <f aca="false">K53*2</f>
        <v>17597.12</v>
      </c>
      <c r="L54" s="664" t="n">
        <f aca="false">L53*2</f>
        <v>20931.08</v>
      </c>
    </row>
    <row r="55" customFormat="false" ht="76.5" hidden="false" customHeight="true" outlineLevel="0" collapsed="false">
      <c r="A55" s="665"/>
      <c r="B55" s="665"/>
      <c r="C55" s="665"/>
      <c r="D55" s="665"/>
      <c r="E55" s="665"/>
      <c r="F55" s="665"/>
      <c r="G55" s="666"/>
      <c r="H55" s="666"/>
      <c r="I55" s="666"/>
      <c r="J55" s="666"/>
      <c r="K55" s="666"/>
      <c r="L55" s="666"/>
    </row>
    <row r="56" customFormat="false" ht="41.25" hidden="false" customHeight="true" outlineLevel="0" collapsed="false">
      <c r="A56" s="667" t="s">
        <v>424</v>
      </c>
      <c r="B56" s="667"/>
      <c r="C56" s="667"/>
      <c r="D56" s="667"/>
      <c r="E56" s="667"/>
      <c r="F56" s="667"/>
      <c r="G56" s="667"/>
      <c r="H56" s="667"/>
      <c r="I56" s="667"/>
      <c r="J56" s="667"/>
      <c r="K56" s="667"/>
      <c r="L56" s="667"/>
    </row>
    <row r="57" customFormat="false" ht="20.25" hidden="false" customHeight="true" outlineLevel="0" collapsed="false">
      <c r="A57" s="775" t="str">
        <f aca="false">BH!$A$57</f>
        <v>ANEXO X</v>
      </c>
      <c r="B57" s="775"/>
      <c r="C57" s="775"/>
      <c r="D57" s="775"/>
      <c r="E57" s="775"/>
      <c r="F57" s="775"/>
      <c r="G57" s="775"/>
      <c r="H57" s="775"/>
      <c r="I57" s="775"/>
      <c r="J57" s="775"/>
      <c r="K57" s="775"/>
      <c r="L57" s="775"/>
    </row>
    <row r="58" customFormat="false" ht="13.5" hidden="false" customHeight="true" outlineLevel="0" collapsed="false">
      <c r="A58" s="668"/>
      <c r="B58" s="669"/>
      <c r="C58" s="669"/>
      <c r="D58" s="669"/>
      <c r="E58" s="669"/>
      <c r="F58" s="669"/>
      <c r="G58" s="669"/>
      <c r="I58" s="669"/>
      <c r="J58" s="670" t="s">
        <v>102</v>
      </c>
      <c r="K58" s="669"/>
      <c r="L58" s="671"/>
    </row>
    <row r="59" customFormat="false" ht="69" hidden="false" customHeight="true" outlineLevel="0" collapsed="false">
      <c r="A59" s="672" t="s">
        <v>425</v>
      </c>
      <c r="B59" s="672"/>
      <c r="C59" s="672"/>
      <c r="D59" s="672"/>
      <c r="E59" s="672"/>
      <c r="F59" s="672"/>
      <c r="G59" s="673" t="str">
        <f aca="false">G10</f>
        <v>DIURNO 220H/M</v>
      </c>
      <c r="H59" s="673" t="str">
        <f aca="false">H10</f>
        <v>DIURNO 220H/M LÍDER</v>
      </c>
      <c r="I59" s="673" t="str">
        <f aca="false">I10</f>
        <v>DIURNO 12HX36H (COM INTERVALO)</v>
      </c>
      <c r="J59" s="673" t="str">
        <f aca="false">J10</f>
        <v>DIURNO 12HX36H INDENIZADO FINAIS SEMANA E FERIADOS)</v>
      </c>
      <c r="K59" s="673" t="str">
        <f aca="false">K10</f>
        <v>DIURNO 12HX36H (INDENIZADO)</v>
      </c>
      <c r="L59" s="674" t="str">
        <f aca="false">L10</f>
        <v>NOTURNO 12HX36H (INDENIZADO)</v>
      </c>
    </row>
    <row r="60" customFormat="false" ht="27.75" hidden="false" customHeight="true" outlineLevel="0" collapsed="false">
      <c r="A60" s="675" t="s">
        <v>426</v>
      </c>
      <c r="B60" s="676" t="s">
        <v>241</v>
      </c>
      <c r="C60" s="676"/>
      <c r="D60" s="676"/>
      <c r="E60" s="676"/>
      <c r="F60" s="677" t="s">
        <v>427</v>
      </c>
      <c r="G60" s="678" t="s">
        <v>102</v>
      </c>
      <c r="H60" s="678"/>
      <c r="I60" s="678"/>
      <c r="J60" s="678"/>
      <c r="K60" s="678"/>
      <c r="L60" s="678"/>
    </row>
    <row r="61" customFormat="false" ht="18" hidden="false" customHeight="true" outlineLevel="0" collapsed="false">
      <c r="A61" s="679" t="n">
        <v>1</v>
      </c>
      <c r="B61" s="680" t="s">
        <v>428</v>
      </c>
      <c r="C61" s="680"/>
      <c r="D61" s="680"/>
      <c r="E61" s="680"/>
      <c r="F61" s="680"/>
      <c r="G61" s="681" t="n">
        <f aca="false">G20</f>
        <v>3282.37</v>
      </c>
      <c r="H61" s="681" t="n">
        <f aca="false">H20</f>
        <v>0</v>
      </c>
      <c r="I61" s="681" t="n">
        <f aca="false">I20</f>
        <v>0</v>
      </c>
      <c r="J61" s="681" t="n">
        <f aca="false">J20</f>
        <v>0</v>
      </c>
      <c r="K61" s="681" t="n">
        <f aca="false">K20</f>
        <v>3282.37</v>
      </c>
      <c r="L61" s="682" t="n">
        <f aca="false">L20</f>
        <v>4044.85858305455</v>
      </c>
    </row>
    <row r="62" customFormat="false" ht="18" hidden="false" customHeight="true" outlineLevel="0" collapsed="false">
      <c r="A62" s="683" t="s">
        <v>310</v>
      </c>
      <c r="B62" s="709" t="s">
        <v>242</v>
      </c>
      <c r="C62" s="709"/>
      <c r="D62" s="709"/>
      <c r="E62" s="709"/>
      <c r="F62" s="685" t="n">
        <f aca="false">Encargos!C40</f>
        <v>0.0909</v>
      </c>
      <c r="G62" s="276" t="n">
        <f aca="false">ROUND($F$62*G61,2)</f>
        <v>298.37</v>
      </c>
      <c r="H62" s="276" t="n">
        <f aca="false">ROUND($F$62*H61,2)</f>
        <v>0</v>
      </c>
      <c r="I62" s="276" t="n">
        <f aca="false">ROUND($F$62*I61,2)</f>
        <v>0</v>
      </c>
      <c r="J62" s="276" t="n">
        <f aca="false">ROUND($F$62*J61,2)</f>
        <v>0</v>
      </c>
      <c r="K62" s="276" t="n">
        <f aca="false">ROUND($F$62*K61,2)</f>
        <v>298.37</v>
      </c>
      <c r="L62" s="587" t="n">
        <f aca="false">ROUND($F$62*L61,2)</f>
        <v>367.68</v>
      </c>
    </row>
    <row r="63" customFormat="false" ht="28.5" hidden="false" customHeight="true" outlineLevel="0" collapsed="false">
      <c r="A63" s="683" t="s">
        <v>365</v>
      </c>
      <c r="B63" s="686" t="s">
        <v>247</v>
      </c>
      <c r="C63" s="686"/>
      <c r="D63" s="686"/>
      <c r="E63" s="686"/>
      <c r="F63" s="687" t="n">
        <f aca="false">F62*Encargos!C19</f>
        <v>0.0361782</v>
      </c>
      <c r="G63" s="276" t="n">
        <f aca="false">ROUND($F$63*G61,2)</f>
        <v>118.75</v>
      </c>
      <c r="H63" s="276" t="n">
        <f aca="false">ROUND($F$63*H61,2)</f>
        <v>0</v>
      </c>
      <c r="I63" s="276" t="n">
        <f aca="false">ROUND($F$63*I61,2)</f>
        <v>0</v>
      </c>
      <c r="J63" s="276" t="n">
        <f aca="false">ROUND($F$63*J61,2)</f>
        <v>0</v>
      </c>
      <c r="K63" s="276" t="n">
        <f aca="false">ROUND($F$63*K61,2)</f>
        <v>118.75</v>
      </c>
      <c r="L63" s="587" t="n">
        <f aca="false">ROUND($F$63*L61,2)</f>
        <v>146.34</v>
      </c>
    </row>
    <row r="64" customFormat="false" ht="24" hidden="false" customHeight="true" outlineLevel="0" collapsed="false">
      <c r="A64" s="688" t="s">
        <v>429</v>
      </c>
      <c r="B64" s="688"/>
      <c r="C64" s="688"/>
      <c r="D64" s="688"/>
      <c r="E64" s="688"/>
      <c r="F64" s="689" t="n">
        <f aca="false">SUM(F62:F63)</f>
        <v>0.1270782</v>
      </c>
      <c r="G64" s="690" t="n">
        <f aca="false">SUM(G62:G63)</f>
        <v>417.12</v>
      </c>
      <c r="H64" s="690" t="n">
        <f aca="false">SUM(H62:H63)</f>
        <v>0</v>
      </c>
      <c r="I64" s="690" t="n">
        <f aca="false">SUM(I62:I63)</f>
        <v>0</v>
      </c>
      <c r="J64" s="690" t="n">
        <f aca="false">SUM(J62:J63)</f>
        <v>0</v>
      </c>
      <c r="K64" s="690" t="n">
        <f aca="false">SUM(K62:K63)</f>
        <v>417.12</v>
      </c>
      <c r="L64" s="691" t="n">
        <f aca="false">SUM(L62:L63)</f>
        <v>514.02</v>
      </c>
    </row>
    <row r="65" customFormat="false" ht="18" hidden="false" customHeight="true" outlineLevel="0" collapsed="false">
      <c r="A65" s="692" t="s">
        <v>430</v>
      </c>
      <c r="B65" s="692"/>
      <c r="C65" s="692"/>
      <c r="D65" s="692"/>
      <c r="E65" s="692"/>
      <c r="F65" s="692"/>
      <c r="G65" s="693" t="n">
        <f aca="false">G64*12</f>
        <v>5005.44</v>
      </c>
      <c r="H65" s="693" t="n">
        <f aca="false">H64*12</f>
        <v>0</v>
      </c>
      <c r="I65" s="693" t="n">
        <f aca="false">I64*12</f>
        <v>0</v>
      </c>
      <c r="J65" s="693" t="n">
        <f aca="false">J64*12</f>
        <v>0</v>
      </c>
      <c r="K65" s="693" t="n">
        <f aca="false">K64*12</f>
        <v>5005.44</v>
      </c>
      <c r="L65" s="694" t="n">
        <f aca="false">L64*12</f>
        <v>6168.24</v>
      </c>
    </row>
    <row r="66" customFormat="false" ht="18" hidden="false" customHeight="true" outlineLevel="0" collapsed="false">
      <c r="A66" s="695" t="n">
        <v>2</v>
      </c>
      <c r="B66" s="696" t="s">
        <v>431</v>
      </c>
      <c r="C66" s="696"/>
      <c r="D66" s="696"/>
      <c r="E66" s="696"/>
      <c r="F66" s="696"/>
      <c r="G66" s="697" t="s">
        <v>102</v>
      </c>
      <c r="H66" s="697"/>
      <c r="I66" s="697"/>
      <c r="J66" s="697"/>
      <c r="K66" s="697"/>
      <c r="L66" s="697"/>
    </row>
    <row r="67" customFormat="false" ht="18" hidden="false" customHeight="true" outlineLevel="0" collapsed="false">
      <c r="A67" s="683" t="s">
        <v>310</v>
      </c>
      <c r="B67" s="698" t="s">
        <v>126</v>
      </c>
      <c r="C67" s="698"/>
      <c r="D67" s="698"/>
      <c r="E67" s="698"/>
      <c r="F67" s="698"/>
      <c r="G67" s="593" t="n">
        <f aca="false">G32</f>
        <v>619.52</v>
      </c>
      <c r="H67" s="593" t="n">
        <f aca="false">H32</f>
        <v>0</v>
      </c>
      <c r="I67" s="593" t="n">
        <f aca="false">I32</f>
        <v>0</v>
      </c>
      <c r="J67" s="593" t="n">
        <f aca="false">J32</f>
        <v>0</v>
      </c>
      <c r="K67" s="593" t="n">
        <f aca="false">K32</f>
        <v>428.31</v>
      </c>
      <c r="L67" s="595" t="n">
        <f aca="false">L32</f>
        <v>428.31</v>
      </c>
    </row>
    <row r="68" customFormat="false" ht="18" hidden="false" customHeight="true" outlineLevel="0" collapsed="false">
      <c r="A68" s="683" t="s">
        <v>299</v>
      </c>
      <c r="B68" s="698" t="s">
        <v>128</v>
      </c>
      <c r="C68" s="698"/>
      <c r="D68" s="698"/>
      <c r="E68" s="698"/>
      <c r="F68" s="698"/>
      <c r="G68" s="593" t="n">
        <f aca="false">G33</f>
        <v>99.31</v>
      </c>
      <c r="H68" s="593" t="n">
        <f aca="false">H33</f>
        <v>0</v>
      </c>
      <c r="I68" s="593" t="n">
        <f aca="false">I33</f>
        <v>0</v>
      </c>
      <c r="J68" s="593" t="n">
        <f aca="false">J33</f>
        <v>0</v>
      </c>
      <c r="K68" s="593" t="n">
        <f aca="false">K33</f>
        <v>21.9</v>
      </c>
      <c r="L68" s="595" t="n">
        <f aca="false">L33</f>
        <v>21.9</v>
      </c>
    </row>
    <row r="69" customFormat="false" ht="18" hidden="false" customHeight="true" outlineLevel="0" collapsed="false">
      <c r="A69" s="683" t="s">
        <v>324</v>
      </c>
      <c r="B69" s="698" t="s">
        <v>432</v>
      </c>
      <c r="C69" s="698"/>
      <c r="D69" s="698"/>
      <c r="E69" s="698"/>
      <c r="F69" s="698"/>
      <c r="G69" s="593" t="n">
        <f aca="false">G22</f>
        <v>0</v>
      </c>
      <c r="H69" s="593" t="n">
        <f aca="false">H22</f>
        <v>0</v>
      </c>
      <c r="I69" s="593" t="n">
        <f aca="false">I22</f>
        <v>0</v>
      </c>
      <c r="J69" s="593" t="n">
        <f aca="false">J22</f>
        <v>0</v>
      </c>
      <c r="K69" s="593" t="n">
        <f aca="false">K22</f>
        <v>363.09</v>
      </c>
      <c r="L69" s="595" t="n">
        <f aca="false">L22</f>
        <v>363.09</v>
      </c>
    </row>
    <row r="70" customFormat="false" ht="18" hidden="false" customHeight="true" outlineLevel="0" collapsed="false">
      <c r="A70" s="699" t="s">
        <v>433</v>
      </c>
      <c r="B70" s="699"/>
      <c r="C70" s="699"/>
      <c r="D70" s="699"/>
      <c r="E70" s="699"/>
      <c r="F70" s="699"/>
      <c r="G70" s="700" t="n">
        <f aca="false">SUM(G67:G69)</f>
        <v>718.83</v>
      </c>
      <c r="H70" s="700" t="n">
        <f aca="false">SUM(H67:H69)</f>
        <v>0</v>
      </c>
      <c r="I70" s="700" t="n">
        <f aca="false">SUM(I67:I69)</f>
        <v>0</v>
      </c>
      <c r="J70" s="700" t="n">
        <f aca="false">SUM(J67:J69)</f>
        <v>0</v>
      </c>
      <c r="K70" s="700" t="n">
        <f aca="false">SUM(K67:K69)</f>
        <v>813.3</v>
      </c>
      <c r="L70" s="701" t="n">
        <f aca="false">SUM(L67:L69)</f>
        <v>813.3</v>
      </c>
    </row>
    <row r="71" customFormat="false" ht="27" hidden="false" customHeight="true" outlineLevel="0" collapsed="false">
      <c r="A71" s="702" t="n">
        <v>5</v>
      </c>
      <c r="B71" s="703" t="s">
        <v>434</v>
      </c>
      <c r="C71" s="703"/>
      <c r="D71" s="703"/>
      <c r="E71" s="703"/>
      <c r="F71" s="704" t="s">
        <v>427</v>
      </c>
      <c r="G71" s="705" t="s">
        <v>263</v>
      </c>
      <c r="H71" s="705"/>
      <c r="I71" s="705"/>
      <c r="J71" s="705"/>
      <c r="K71" s="705"/>
      <c r="L71" s="705"/>
    </row>
    <row r="72" customFormat="false" ht="25.5" hidden="false" customHeight="true" outlineLevel="0" collapsed="false">
      <c r="A72" s="683" t="s">
        <v>310</v>
      </c>
      <c r="B72" s="686" t="s">
        <v>435</v>
      </c>
      <c r="C72" s="686"/>
      <c r="D72" s="686"/>
      <c r="E72" s="686"/>
      <c r="F72" s="706" t="n">
        <f aca="false">E41</f>
        <v>0.03</v>
      </c>
      <c r="G72" s="707" t="n">
        <f aca="false">ROUND(($F$72*G85),2)</f>
        <v>171.73</v>
      </c>
      <c r="H72" s="707" t="n">
        <f aca="false">ROUND(($F$72*H85),2)</f>
        <v>0</v>
      </c>
      <c r="I72" s="707" t="n">
        <f aca="false">ROUND(($F$72*I85),2)</f>
        <v>0</v>
      </c>
      <c r="J72" s="707" t="n">
        <f aca="false">ROUND(($F$72*J85),2)</f>
        <v>0</v>
      </c>
      <c r="K72" s="707" t="n">
        <f aca="false">ROUND(($F$72*K85),2)</f>
        <v>174.56</v>
      </c>
      <c r="L72" s="708" t="n">
        <f aca="false">ROUND(($F$72*L85),2)</f>
        <v>209.45</v>
      </c>
    </row>
    <row r="73" customFormat="false" ht="18" hidden="false" customHeight="true" outlineLevel="0" collapsed="false">
      <c r="A73" s="683" t="s">
        <v>299</v>
      </c>
      <c r="B73" s="709" t="s">
        <v>108</v>
      </c>
      <c r="C73" s="709"/>
      <c r="D73" s="709"/>
      <c r="E73" s="709"/>
      <c r="F73" s="706" t="n">
        <f aca="false">E43</f>
        <v>0.0679</v>
      </c>
      <c r="G73" s="707" t="n">
        <f aca="false">ROUND($F$73*(G72+G85),2)</f>
        <v>400.34</v>
      </c>
      <c r="H73" s="707" t="n">
        <f aca="false">ROUND($F$73*(H72+H85),2)</f>
        <v>0</v>
      </c>
      <c r="I73" s="707" t="n">
        <f aca="false">ROUND($F$73*(I72+I85),2)</f>
        <v>0</v>
      </c>
      <c r="J73" s="707" t="n">
        <f aca="false">ROUND($F$73*(J72+J85),2)</f>
        <v>0</v>
      </c>
      <c r="K73" s="707" t="n">
        <f aca="false">ROUND($F$73*(K72+K85),2)</f>
        <v>406.95</v>
      </c>
      <c r="L73" s="708" t="n">
        <f aca="false">ROUND($F$73*(L72+L85),2)</f>
        <v>488.27</v>
      </c>
    </row>
    <row r="74" customFormat="false" ht="18" hidden="false" customHeight="true" outlineLevel="0" collapsed="false">
      <c r="A74" s="710" t="s">
        <v>324</v>
      </c>
      <c r="B74" s="711" t="s">
        <v>436</v>
      </c>
      <c r="C74" s="711"/>
      <c r="D74" s="711"/>
      <c r="E74" s="711"/>
      <c r="F74" s="712" t="n">
        <f aca="false">SUM(F75:F78)</f>
        <v>0.1125</v>
      </c>
      <c r="G74" s="713" t="n">
        <f aca="false">ROUND((((G85+G72+G73)/(1-$F$74))-(G85+G72+G73)),2)</f>
        <v>798.13</v>
      </c>
      <c r="H74" s="713" t="n">
        <f aca="false">ROUND((((H85+H72+H73)/(1-$F$74))-(H85+H72+H73)),2)</f>
        <v>0</v>
      </c>
      <c r="I74" s="713" t="n">
        <f aca="false">ROUND((((I85+I72+I73)/(1-$F$74))-(I85+I72+I73)),2)</f>
        <v>0</v>
      </c>
      <c r="J74" s="713" t="n">
        <f aca="false">ROUND((((J85+J72+J73)/(1-$F$74))-(J85+J72+J73)),2)</f>
        <v>0</v>
      </c>
      <c r="K74" s="713" t="n">
        <f aca="false">ROUND((((K85+K72+K73)/(1-$F$74))-(K85+K72+K73)),2)</f>
        <v>811.3</v>
      </c>
      <c r="L74" s="714" t="n">
        <f aca="false">ROUND((((L85+L72+L73)/(1-$F$74))-(L85+L72+L73)),2)</f>
        <v>973.43</v>
      </c>
    </row>
    <row r="75" customFormat="false" ht="18" hidden="false" customHeight="true" outlineLevel="0" collapsed="false">
      <c r="A75" s="715" t="s">
        <v>437</v>
      </c>
      <c r="B75" s="709" t="s">
        <v>438</v>
      </c>
      <c r="C75" s="709"/>
      <c r="D75" s="709"/>
      <c r="E75" s="709"/>
      <c r="F75" s="706" t="n">
        <f aca="false">E48+E49</f>
        <v>0.0925</v>
      </c>
      <c r="G75" s="707" t="n">
        <f aca="false">ROUND(G87*$F$75,2)</f>
        <v>656.24</v>
      </c>
      <c r="H75" s="707" t="n">
        <f aca="false">ROUND(H87*$F$75,2)</f>
        <v>0</v>
      </c>
      <c r="I75" s="707" t="n">
        <f aca="false">ROUND(I87*$F$75,2)</f>
        <v>0</v>
      </c>
      <c r="J75" s="707" t="n">
        <f aca="false">ROUND(J87*$F$75,2)</f>
        <v>0</v>
      </c>
      <c r="K75" s="707" t="n">
        <f aca="false">ROUND(K87*$F$75,2)</f>
        <v>667.07</v>
      </c>
      <c r="L75" s="708" t="n">
        <f aca="false">ROUND(L87*$F$75,2)</f>
        <v>800.37</v>
      </c>
    </row>
    <row r="76" customFormat="false" ht="18" hidden="false" customHeight="true" outlineLevel="0" collapsed="false">
      <c r="A76" s="683" t="s">
        <v>439</v>
      </c>
      <c r="B76" s="716" t="s">
        <v>440</v>
      </c>
      <c r="C76" s="716"/>
      <c r="D76" s="716"/>
      <c r="E76" s="716"/>
      <c r="F76" s="717" t="n">
        <v>0</v>
      </c>
      <c r="G76" s="707" t="n">
        <f aca="false">ROUND(G87*$F$76,2)</f>
        <v>0</v>
      </c>
      <c r="H76" s="707" t="n">
        <f aca="false">ROUND(H87*$F$76,2)</f>
        <v>0</v>
      </c>
      <c r="I76" s="707" t="n">
        <f aca="false">ROUND(I87*$F$76,2)</f>
        <v>0</v>
      </c>
      <c r="J76" s="707" t="n">
        <f aca="false">ROUND(J87*$F$76,2)</f>
        <v>0</v>
      </c>
      <c r="K76" s="707" t="n">
        <f aca="false">ROUND(K87*$F$76,2)</f>
        <v>0</v>
      </c>
      <c r="L76" s="708" t="n">
        <f aca="false">ROUND(L87*$F$76,2)</f>
        <v>0</v>
      </c>
    </row>
    <row r="77" customFormat="false" ht="18" hidden="false" customHeight="true" outlineLevel="0" collapsed="false">
      <c r="A77" s="683" t="s">
        <v>441</v>
      </c>
      <c r="B77" s="709" t="s">
        <v>442</v>
      </c>
      <c r="C77" s="709"/>
      <c r="D77" s="709"/>
      <c r="E77" s="709"/>
      <c r="F77" s="712" t="n">
        <f aca="false">E50</f>
        <v>0.02</v>
      </c>
      <c r="G77" s="707" t="n">
        <f aca="false">ROUND(G87*$F$77,2)</f>
        <v>141.89</v>
      </c>
      <c r="H77" s="707" t="n">
        <f aca="false">ROUND(H87*$F$77,2)</f>
        <v>0</v>
      </c>
      <c r="I77" s="707" t="n">
        <f aca="false">ROUND(I87*$F$77,2)</f>
        <v>0</v>
      </c>
      <c r="J77" s="707" t="n">
        <f aca="false">ROUND(J87*$F$77,2)</f>
        <v>0</v>
      </c>
      <c r="K77" s="707" t="n">
        <f aca="false">ROUND(K87*$F$77,2)</f>
        <v>144.23</v>
      </c>
      <c r="L77" s="708" t="n">
        <f aca="false">ROUND(L87*$F$77,2)</f>
        <v>173.05</v>
      </c>
    </row>
    <row r="78" customFormat="false" ht="18" hidden="false" customHeight="true" outlineLevel="0" collapsed="false">
      <c r="A78" s="683" t="s">
        <v>443</v>
      </c>
      <c r="B78" s="716" t="s">
        <v>444</v>
      </c>
      <c r="C78" s="716"/>
      <c r="D78" s="716"/>
      <c r="E78" s="716"/>
      <c r="F78" s="717" t="n">
        <v>0</v>
      </c>
      <c r="G78" s="707" t="n">
        <f aca="false">ROUND(G87*$F$78,2)</f>
        <v>0</v>
      </c>
      <c r="H78" s="707" t="n">
        <f aca="false">ROUND(H87*$F$78,2)</f>
        <v>0</v>
      </c>
      <c r="I78" s="707" t="n">
        <f aca="false">ROUND(I87*$F$78,2)</f>
        <v>0</v>
      </c>
      <c r="J78" s="707" t="n">
        <f aca="false">ROUND(J87*$F$78,2)</f>
        <v>0</v>
      </c>
      <c r="K78" s="707" t="n">
        <f aca="false">ROUND(K87*$F$78,2)</f>
        <v>0</v>
      </c>
      <c r="L78" s="708" t="n">
        <f aca="false">ROUND(L87*$F$78,2)</f>
        <v>0</v>
      </c>
    </row>
    <row r="79" customFormat="false" ht="18" hidden="false" customHeight="true" outlineLevel="0" collapsed="false">
      <c r="A79" s="720" t="s">
        <v>445</v>
      </c>
      <c r="B79" s="721"/>
      <c r="C79" s="721"/>
      <c r="D79" s="721"/>
      <c r="E79" s="721"/>
      <c r="F79" s="722"/>
      <c r="G79" s="723" t="n">
        <f aca="false">ROUND(SUM(G72:G74),2)</f>
        <v>1370.2</v>
      </c>
      <c r="H79" s="723" t="n">
        <f aca="false">ROUND(SUM(H72:H74),2)</f>
        <v>0</v>
      </c>
      <c r="I79" s="723" t="n">
        <f aca="false">ROUND(SUM(I72:I74),2)</f>
        <v>0</v>
      </c>
      <c r="J79" s="723" t="n">
        <f aca="false">ROUND(SUM(J72:J74),2)</f>
        <v>0</v>
      </c>
      <c r="K79" s="723" t="n">
        <f aca="false">ROUND(SUM(K72:K74),2)</f>
        <v>1392.81</v>
      </c>
      <c r="L79" s="724" t="n">
        <f aca="false">ROUND(SUM(L72:L74),2)</f>
        <v>1671.15</v>
      </c>
    </row>
    <row r="80" customFormat="false" ht="18" hidden="false" customHeight="true" outlineLevel="0" collapsed="false">
      <c r="A80" s="725" t="s">
        <v>446</v>
      </c>
      <c r="B80" s="725"/>
      <c r="C80" s="725"/>
      <c r="D80" s="725"/>
      <c r="E80" s="725"/>
      <c r="F80" s="725"/>
      <c r="G80" s="725"/>
      <c r="H80" s="725"/>
      <c r="I80" s="725"/>
      <c r="J80" s="725"/>
      <c r="K80" s="725"/>
      <c r="L80" s="725"/>
    </row>
    <row r="81" customFormat="false" ht="18" hidden="false" customHeight="true" outlineLevel="0" collapsed="false">
      <c r="A81" s="726" t="s">
        <v>447</v>
      </c>
      <c r="B81" s="726"/>
      <c r="C81" s="726"/>
      <c r="D81" s="726"/>
      <c r="E81" s="726"/>
      <c r="F81" s="726"/>
      <c r="G81" s="726"/>
      <c r="H81" s="726"/>
      <c r="I81" s="726"/>
      <c r="J81" s="726"/>
      <c r="K81" s="726"/>
      <c r="L81" s="726"/>
    </row>
    <row r="82" customFormat="false" ht="18" hidden="false" customHeight="true" outlineLevel="0" collapsed="false">
      <c r="A82" s="727" t="s">
        <v>448</v>
      </c>
      <c r="B82" s="727"/>
      <c r="C82" s="727"/>
      <c r="D82" s="727"/>
      <c r="E82" s="727"/>
      <c r="F82" s="727"/>
      <c r="G82" s="728" t="s">
        <v>263</v>
      </c>
      <c r="H82" s="728"/>
      <c r="I82" s="728"/>
      <c r="J82" s="728"/>
      <c r="K82" s="728"/>
      <c r="L82" s="728"/>
    </row>
    <row r="83" customFormat="false" ht="18" hidden="false" customHeight="true" outlineLevel="0" collapsed="false">
      <c r="A83" s="683" t="s">
        <v>310</v>
      </c>
      <c r="B83" s="698" t="s">
        <v>449</v>
      </c>
      <c r="C83" s="698"/>
      <c r="D83" s="698"/>
      <c r="E83" s="698"/>
      <c r="F83" s="698"/>
      <c r="G83" s="729" t="n">
        <f aca="false">G65</f>
        <v>5005.44</v>
      </c>
      <c r="H83" s="729" t="n">
        <f aca="false">H65</f>
        <v>0</v>
      </c>
      <c r="I83" s="729" t="n">
        <f aca="false">I65</f>
        <v>0</v>
      </c>
      <c r="J83" s="729" t="n">
        <f aca="false">J65</f>
        <v>0</v>
      </c>
      <c r="K83" s="729" t="n">
        <f aca="false">K65</f>
        <v>5005.44</v>
      </c>
      <c r="L83" s="730" t="n">
        <f aca="false">L65</f>
        <v>6168.24</v>
      </c>
    </row>
    <row r="84" customFormat="false" ht="18" hidden="false" customHeight="true" outlineLevel="0" collapsed="false">
      <c r="A84" s="683" t="s">
        <v>299</v>
      </c>
      <c r="B84" s="698" t="s">
        <v>431</v>
      </c>
      <c r="C84" s="698"/>
      <c r="D84" s="698"/>
      <c r="E84" s="698"/>
      <c r="F84" s="698"/>
      <c r="G84" s="729" t="n">
        <f aca="false">G70</f>
        <v>718.83</v>
      </c>
      <c r="H84" s="729" t="n">
        <f aca="false">H70</f>
        <v>0</v>
      </c>
      <c r="I84" s="729" t="n">
        <f aca="false">I70</f>
        <v>0</v>
      </c>
      <c r="J84" s="729" t="n">
        <f aca="false">J70</f>
        <v>0</v>
      </c>
      <c r="K84" s="729" t="n">
        <f aca="false">K70</f>
        <v>813.3</v>
      </c>
      <c r="L84" s="730" t="n">
        <f aca="false">L70</f>
        <v>813.3</v>
      </c>
    </row>
    <row r="85" customFormat="false" ht="18" hidden="false" customHeight="true" outlineLevel="0" collapsed="false">
      <c r="A85" s="731" t="s">
        <v>450</v>
      </c>
      <c r="B85" s="731"/>
      <c r="C85" s="731"/>
      <c r="D85" s="731"/>
      <c r="E85" s="731"/>
      <c r="F85" s="731"/>
      <c r="G85" s="732" t="n">
        <f aca="false">SUM(G83:G84)</f>
        <v>5724.27</v>
      </c>
      <c r="H85" s="732" t="n">
        <f aca="false">SUM(H83:H84)</f>
        <v>0</v>
      </c>
      <c r="I85" s="732" t="n">
        <f aca="false">SUM(I83:I84)</f>
        <v>0</v>
      </c>
      <c r="J85" s="732" t="n">
        <f aca="false">SUM(J83:J84)</f>
        <v>0</v>
      </c>
      <c r="K85" s="732" t="n">
        <f aca="false">SUM(K83:K84)</f>
        <v>5818.74</v>
      </c>
      <c r="L85" s="733" t="n">
        <f aca="false">SUM(L83:L84)</f>
        <v>6981.54</v>
      </c>
    </row>
    <row r="86" customFormat="false" ht="18" hidden="false" customHeight="true" outlineLevel="0" collapsed="false">
      <c r="A86" s="734" t="s">
        <v>313</v>
      </c>
      <c r="B86" s="735" t="s">
        <v>451</v>
      </c>
      <c r="C86" s="735"/>
      <c r="D86" s="735"/>
      <c r="E86" s="735"/>
      <c r="F86" s="735"/>
      <c r="G86" s="736" t="n">
        <f aca="false">G79</f>
        <v>1370.2</v>
      </c>
      <c r="H86" s="736" t="n">
        <f aca="false">H79</f>
        <v>0</v>
      </c>
      <c r="I86" s="736" t="n">
        <f aca="false">I79</f>
        <v>0</v>
      </c>
      <c r="J86" s="736" t="n">
        <f aca="false">J79</f>
        <v>0</v>
      </c>
      <c r="K86" s="736" t="n">
        <f aca="false">K79</f>
        <v>1392.81</v>
      </c>
      <c r="L86" s="737" t="n">
        <f aca="false">L79</f>
        <v>1671.15</v>
      </c>
    </row>
    <row r="87" customFormat="false" ht="43.5" hidden="false" customHeight="true" outlineLevel="0" collapsed="false">
      <c r="A87" s="738" t="s">
        <v>452</v>
      </c>
      <c r="B87" s="738"/>
      <c r="C87" s="738"/>
      <c r="D87" s="738"/>
      <c r="E87" s="738"/>
      <c r="F87" s="738"/>
      <c r="G87" s="739" t="n">
        <f aca="false">SUM(G85:G86)</f>
        <v>7094.47</v>
      </c>
      <c r="H87" s="739" t="n">
        <f aca="false">SUM(H85:H86)</f>
        <v>0</v>
      </c>
      <c r="I87" s="739" t="n">
        <f aca="false">SUM(I85:I86)</f>
        <v>0</v>
      </c>
      <c r="J87" s="739" t="n">
        <f aca="false">SUM(J85:J86)</f>
        <v>0</v>
      </c>
      <c r="K87" s="739" t="n">
        <f aca="false">SUM(K85:K86)</f>
        <v>7211.55</v>
      </c>
      <c r="L87" s="740" t="n">
        <f aca="false">SUM(L85:L86)</f>
        <v>8652.69</v>
      </c>
    </row>
  </sheetData>
  <sheetProtection sheet="true" password="d3be" objects="true" scenarios="true"/>
  <mergeCells count="98">
    <mergeCell ref="A3:L3"/>
    <mergeCell ref="A4:L4"/>
    <mergeCell ref="A5:L5"/>
    <mergeCell ref="A6:F6"/>
    <mergeCell ref="G6:L6"/>
    <mergeCell ref="A7:H7"/>
    <mergeCell ref="I7:L7"/>
    <mergeCell ref="A8:L8"/>
    <mergeCell ref="A9:A10"/>
    <mergeCell ref="B9:B10"/>
    <mergeCell ref="C9:D10"/>
    <mergeCell ref="E9:E10"/>
    <mergeCell ref="F9:F10"/>
    <mergeCell ref="G9:L9"/>
    <mergeCell ref="A11:L11"/>
    <mergeCell ref="A12:A22"/>
    <mergeCell ref="B12:B22"/>
    <mergeCell ref="C12:D12"/>
    <mergeCell ref="C13:E13"/>
    <mergeCell ref="C14:F14"/>
    <mergeCell ref="C15:E15"/>
    <mergeCell ref="C16:D16"/>
    <mergeCell ref="C17:D17"/>
    <mergeCell ref="C19:E19"/>
    <mergeCell ref="C20:F20"/>
    <mergeCell ref="C21:E21"/>
    <mergeCell ref="A23:F23"/>
    <mergeCell ref="A24:L24"/>
    <mergeCell ref="A25:B25"/>
    <mergeCell ref="C25:D25"/>
    <mergeCell ref="F25:L25"/>
    <mergeCell ref="A26:C26"/>
    <mergeCell ref="A27:C27"/>
    <mergeCell ref="A28:C28"/>
    <mergeCell ref="A29:C29"/>
    <mergeCell ref="A30:C30"/>
    <mergeCell ref="A31:C31"/>
    <mergeCell ref="A32:B32"/>
    <mergeCell ref="A33:B33"/>
    <mergeCell ref="A34:D34"/>
    <mergeCell ref="A35:D35"/>
    <mergeCell ref="A36:D36"/>
    <mergeCell ref="A37:F37"/>
    <mergeCell ref="A38:F38"/>
    <mergeCell ref="A39:L39"/>
    <mergeCell ref="A40:D40"/>
    <mergeCell ref="E40:F40"/>
    <mergeCell ref="G40:L40"/>
    <mergeCell ref="A41:D41"/>
    <mergeCell ref="A42:D42"/>
    <mergeCell ref="A43:D43"/>
    <mergeCell ref="A44:D44"/>
    <mergeCell ref="A45:F45"/>
    <mergeCell ref="A46:L46"/>
    <mergeCell ref="A47:D47"/>
    <mergeCell ref="E47:F47"/>
    <mergeCell ref="G47:L47"/>
    <mergeCell ref="A48:D48"/>
    <mergeCell ref="A49:D49"/>
    <mergeCell ref="A50:D50"/>
    <mergeCell ref="A51:D51"/>
    <mergeCell ref="A52:F52"/>
    <mergeCell ref="A53:F53"/>
    <mergeCell ref="A54:F54"/>
    <mergeCell ref="A56:L56"/>
    <mergeCell ref="A57:L57"/>
    <mergeCell ref="A59:F59"/>
    <mergeCell ref="B60:E60"/>
    <mergeCell ref="G60:L60"/>
    <mergeCell ref="B61:F61"/>
    <mergeCell ref="B62:E62"/>
    <mergeCell ref="B63:E63"/>
    <mergeCell ref="A64:E64"/>
    <mergeCell ref="A65:F65"/>
    <mergeCell ref="B66:F66"/>
    <mergeCell ref="G66:L66"/>
    <mergeCell ref="B67:F67"/>
    <mergeCell ref="B68:F68"/>
    <mergeCell ref="B69:F69"/>
    <mergeCell ref="A70:F70"/>
    <mergeCell ref="B71:E71"/>
    <mergeCell ref="G71:L71"/>
    <mergeCell ref="B72:E72"/>
    <mergeCell ref="B73:E73"/>
    <mergeCell ref="B74:E74"/>
    <mergeCell ref="B75:E75"/>
    <mergeCell ref="B76:E76"/>
    <mergeCell ref="B77:E77"/>
    <mergeCell ref="B78:E78"/>
    <mergeCell ref="A80:L80"/>
    <mergeCell ref="A81:L81"/>
    <mergeCell ref="A82:F82"/>
    <mergeCell ref="G82:L82"/>
    <mergeCell ref="B83:F83"/>
    <mergeCell ref="B84:F84"/>
    <mergeCell ref="A85:F85"/>
    <mergeCell ref="B86:F86"/>
    <mergeCell ref="A87:F87"/>
  </mergeCells>
  <printOptions headings="false" gridLines="false" gridLinesSet="true" horizontalCentered="true" verticalCentered="false"/>
  <pageMargins left="0.39375" right="0" top="0.7875" bottom="0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5" man="true" max="16383" min="0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50"/>
  <sheetViews>
    <sheetView showFormulas="false" showGridLines="false" showRowColHeaders="true" showZeros="true" rightToLeft="false" tabSelected="false" showOutlineSymbols="true" defaultGridColor="true" view="normal" topLeftCell="A4" colorId="64" zoomScale="80" zoomScaleNormal="80" zoomScalePageLayoutView="100" workbookViewId="0">
      <selection pane="topLeft" activeCell="B44" activeCellId="0" sqref="B44"/>
    </sheetView>
  </sheetViews>
  <sheetFormatPr defaultColWidth="8.83203125" defaultRowHeight="12.75" zeroHeight="false" outlineLevelRow="0" outlineLevelCol="0"/>
  <cols>
    <col collapsed="false" customWidth="true" hidden="false" outlineLevel="0" max="1" min="1" style="0" width="6.16"/>
    <col collapsed="false" customWidth="true" hidden="false" outlineLevel="0" max="2" min="2" style="0" width="28.16"/>
    <col collapsed="false" customWidth="true" hidden="false" outlineLevel="0" max="3" min="3" style="0" width="9.16"/>
    <col collapsed="false" customWidth="true" hidden="false" outlineLevel="0" max="4" min="4" style="0" width="11.83"/>
    <col collapsed="false" customWidth="true" hidden="false" outlineLevel="0" max="5" min="5" style="0" width="17.66"/>
    <col collapsed="false" customWidth="true" hidden="false" outlineLevel="0" max="6" min="6" style="0" width="15.33"/>
    <col collapsed="false" customWidth="true" hidden="false" outlineLevel="0" max="7" min="7" style="0" width="11.83"/>
    <col collapsed="false" customWidth="true" hidden="false" outlineLevel="0" max="8" min="8" style="0" width="13.16"/>
    <col collapsed="false" customWidth="true" hidden="false" outlineLevel="0" max="9" min="9" style="0" width="11.83"/>
    <col collapsed="false" customWidth="true" hidden="false" outlineLevel="0" max="10" min="10" style="0" width="13.16"/>
    <col collapsed="false" customWidth="true" hidden="false" outlineLevel="0" max="11" min="11" style="0" width="11.83"/>
    <col collapsed="false" customWidth="true" hidden="false" outlineLevel="0" max="12" min="12" style="0" width="13.16"/>
    <col collapsed="false" customWidth="true" hidden="false" outlineLevel="0" max="13" min="13" style="0" width="11.83"/>
    <col collapsed="false" customWidth="true" hidden="false" outlineLevel="0" max="14" min="14" style="0" width="13.16"/>
    <col collapsed="false" customWidth="true" hidden="false" outlineLevel="0" max="15" min="15" style="0" width="11.83"/>
    <col collapsed="false" customWidth="true" hidden="false" outlineLevel="0" max="16" min="16" style="0" width="13.16"/>
    <col collapsed="false" customWidth="true" hidden="false" outlineLevel="0" max="17" min="17" style="0" width="11.83"/>
    <col collapsed="false" customWidth="true" hidden="false" outlineLevel="0" max="18" min="18" style="0" width="16.16"/>
    <col collapsed="false" customWidth="true" hidden="false" outlineLevel="0" max="19" min="19" style="0" width="17.16"/>
  </cols>
  <sheetData>
    <row r="1" customFormat="false" ht="16.5" hidden="false" customHeight="true" outlineLevel="0" collapsed="false">
      <c r="A1" s="105" t="s">
        <v>96</v>
      </c>
      <c r="B1" s="90"/>
      <c r="C1" s="113"/>
      <c r="D1" s="113"/>
      <c r="E1" s="113"/>
    </row>
    <row r="2" customFormat="false" ht="18.75" hidden="false" customHeight="true" outlineLevel="0" collapsed="false">
      <c r="A2" s="105" t="s">
        <v>97</v>
      </c>
      <c r="B2" s="90"/>
      <c r="C2" s="113"/>
      <c r="D2" s="113"/>
      <c r="E2" s="113"/>
      <c r="H2" s="114" t="s">
        <v>98</v>
      </c>
    </row>
    <row r="3" customFormat="false" ht="18.75" hidden="false" customHeight="true" outlineLevel="0" collapsed="false">
      <c r="A3" s="105"/>
      <c r="B3" s="90" t="s">
        <v>99</v>
      </c>
      <c r="C3" s="113"/>
      <c r="D3" s="113"/>
      <c r="E3" s="113"/>
    </row>
    <row r="4" customFormat="false" ht="18.75" hidden="false" customHeight="true" outlineLevel="0" collapsed="false">
      <c r="A4" s="105"/>
      <c r="B4" s="90"/>
      <c r="C4" s="113"/>
      <c r="D4" s="113"/>
      <c r="E4" s="113"/>
    </row>
    <row r="5" customFormat="false" ht="36" hidden="false" customHeight="true" outlineLevel="0" collapsed="false">
      <c r="A5" s="115" t="s">
        <v>100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</row>
    <row r="6" customFormat="false" ht="27" hidden="false" customHeight="true" outlineLevel="0" collapsed="false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</row>
    <row r="7" customFormat="false" ht="21" hidden="false" customHeight="true" outlineLevel="0" collapsed="false">
      <c r="A7" s="117" t="s">
        <v>101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8" t="s">
        <v>102</v>
      </c>
      <c r="Q7" s="118"/>
      <c r="R7" s="118"/>
      <c r="S7" s="118"/>
    </row>
    <row r="8" customFormat="false" ht="23.25" hidden="false" customHeight="true" outlineLevel="0" collapsed="false">
      <c r="A8" s="119" t="s">
        <v>103</v>
      </c>
      <c r="B8" s="120" t="s">
        <v>104</v>
      </c>
      <c r="C8" s="120"/>
      <c r="D8" s="120"/>
      <c r="E8" s="120"/>
      <c r="F8" s="121" t="n">
        <v>2524.9</v>
      </c>
      <c r="G8" s="122"/>
      <c r="H8" s="123" t="s">
        <v>105</v>
      </c>
      <c r="I8" s="123"/>
      <c r="J8" s="123"/>
      <c r="K8" s="124" t="n">
        <v>0.03</v>
      </c>
      <c r="L8" s="125" t="s">
        <v>106</v>
      </c>
      <c r="M8" s="125"/>
      <c r="N8" s="125"/>
      <c r="O8" s="125"/>
      <c r="P8" s="126"/>
      <c r="Q8" s="126"/>
      <c r="R8" s="127"/>
      <c r="S8" s="127"/>
    </row>
    <row r="9" customFormat="false" ht="23.25" hidden="false" customHeight="true" outlineLevel="0" collapsed="false">
      <c r="A9" s="119"/>
      <c r="B9" s="120" t="s">
        <v>107</v>
      </c>
      <c r="C9" s="120"/>
      <c r="D9" s="120"/>
      <c r="E9" s="120"/>
      <c r="F9" s="128" t="n">
        <f aca="false">Uniforme!F18</f>
        <v>82.45</v>
      </c>
      <c r="G9" s="122"/>
      <c r="H9" s="123" t="s">
        <v>108</v>
      </c>
      <c r="I9" s="123"/>
      <c r="J9" s="123"/>
      <c r="K9" s="124" t="n">
        <v>0.0679</v>
      </c>
      <c r="L9" s="129" t="s">
        <v>109</v>
      </c>
      <c r="M9" s="129"/>
      <c r="N9" s="129"/>
      <c r="O9" s="130" t="n">
        <v>22</v>
      </c>
      <c r="P9" s="126"/>
      <c r="Q9" s="126"/>
      <c r="R9" s="127"/>
      <c r="S9" s="127"/>
    </row>
    <row r="10" customFormat="false" ht="23.25" hidden="false" customHeight="true" outlineLevel="0" collapsed="false">
      <c r="A10" s="119"/>
      <c r="B10" s="120" t="s">
        <v>110</v>
      </c>
      <c r="C10" s="120"/>
      <c r="D10" s="120"/>
      <c r="E10" s="120"/>
      <c r="F10" s="121" t="n">
        <v>20.7</v>
      </c>
      <c r="G10" s="131"/>
      <c r="H10" s="123" t="s">
        <v>111</v>
      </c>
      <c r="I10" s="123"/>
      <c r="J10" s="123"/>
      <c r="K10" s="124" t="n">
        <v>0.076</v>
      </c>
      <c r="L10" s="129" t="s">
        <v>112</v>
      </c>
      <c r="M10" s="129"/>
      <c r="N10" s="129"/>
      <c r="O10" s="132" t="n">
        <f aca="false">Cálculos!E50</f>
        <v>15.21</v>
      </c>
      <c r="P10" s="126"/>
      <c r="Q10" s="126"/>
      <c r="R10" s="127"/>
      <c r="S10" s="127"/>
    </row>
    <row r="11" customFormat="false" ht="23.25" hidden="false" customHeight="true" outlineLevel="0" collapsed="false">
      <c r="A11" s="119"/>
      <c r="B11" s="120" t="s">
        <v>113</v>
      </c>
      <c r="C11" s="120"/>
      <c r="D11" s="120"/>
      <c r="E11" s="120"/>
      <c r="F11" s="121" t="n">
        <v>4</v>
      </c>
      <c r="G11" s="122"/>
      <c r="H11" s="123" t="s">
        <v>114</v>
      </c>
      <c r="I11" s="123"/>
      <c r="J11" s="123"/>
      <c r="K11" s="124" t="n">
        <v>0.0165</v>
      </c>
      <c r="L11" s="129" t="s">
        <v>115</v>
      </c>
      <c r="M11" s="129"/>
      <c r="N11" s="129"/>
      <c r="O11" s="133" t="n">
        <f aca="false">Cálculos!H57</f>
        <v>4.97</v>
      </c>
      <c r="P11" s="126"/>
      <c r="Q11" s="126"/>
      <c r="R11" s="127"/>
      <c r="S11" s="127"/>
    </row>
    <row r="12" customFormat="false" ht="38.25" hidden="false" customHeight="true" outlineLevel="0" collapsed="false">
      <c r="A12" s="119"/>
      <c r="B12" s="120" t="s">
        <v>116</v>
      </c>
      <c r="C12" s="120"/>
      <c r="D12" s="120"/>
      <c r="E12" s="120"/>
      <c r="F12" s="121" t="n">
        <v>156.95</v>
      </c>
      <c r="G12" s="122"/>
      <c r="H12" s="129" t="s">
        <v>117</v>
      </c>
      <c r="I12" s="129"/>
      <c r="J12" s="129"/>
      <c r="K12" s="134" t="n">
        <v>0.4</v>
      </c>
      <c r="L12" s="135" t="s">
        <v>118</v>
      </c>
      <c r="M12" s="135"/>
      <c r="N12" s="136" t="s">
        <v>119</v>
      </c>
      <c r="O12" s="136"/>
      <c r="P12" s="136"/>
      <c r="Q12" s="135" t="s">
        <v>120</v>
      </c>
      <c r="R12" s="127"/>
      <c r="S12" s="127"/>
    </row>
    <row r="13" customFormat="false" ht="23.25" hidden="false" customHeight="true" outlineLevel="0" collapsed="false">
      <c r="A13" s="119"/>
      <c r="B13" s="120" t="s">
        <v>121</v>
      </c>
      <c r="C13" s="120"/>
      <c r="D13" s="120"/>
      <c r="E13" s="120"/>
      <c r="F13" s="121" t="n">
        <v>21.17</v>
      </c>
      <c r="G13" s="122"/>
      <c r="H13" s="137"/>
      <c r="I13" s="137"/>
      <c r="J13" s="137"/>
      <c r="K13" s="137"/>
      <c r="L13" s="138" t="s">
        <v>122</v>
      </c>
      <c r="M13" s="138"/>
      <c r="N13" s="139"/>
      <c r="O13" s="139"/>
      <c r="P13" s="140" t="s">
        <v>123</v>
      </c>
      <c r="Q13" s="141" t="n">
        <f aca="false">IF(P13="SIM",Cálculos!E20,0)</f>
        <v>0</v>
      </c>
      <c r="R13" s="142"/>
      <c r="S13" s="127"/>
      <c r="T13" s="143" t="s">
        <v>124</v>
      </c>
    </row>
    <row r="14" customFormat="false" ht="23.25" hidden="false" customHeight="true" outlineLevel="0" collapsed="false">
      <c r="A14" s="119"/>
      <c r="B14" s="120" t="s">
        <v>125</v>
      </c>
      <c r="C14" s="120"/>
      <c r="D14" s="120"/>
      <c r="E14" s="120"/>
      <c r="F14" s="121" t="n">
        <v>210.57</v>
      </c>
      <c r="G14" s="122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</row>
    <row r="15" customFormat="false" ht="23.25" hidden="false" customHeight="true" outlineLevel="0" collapsed="false">
      <c r="A15" s="119"/>
      <c r="B15" s="133" t="s">
        <v>126</v>
      </c>
      <c r="C15" s="133"/>
      <c r="D15" s="145" t="n">
        <f aca="false">Cálculos!E50</f>
        <v>15.21</v>
      </c>
      <c r="E15" s="130" t="n">
        <v>22</v>
      </c>
      <c r="F15" s="146" t="n">
        <v>0</v>
      </c>
      <c r="G15" s="147" t="n">
        <v>28.16</v>
      </c>
      <c r="H15" s="148" t="s">
        <v>127</v>
      </c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</row>
    <row r="16" customFormat="false" ht="23.25" hidden="false" customHeight="true" outlineLevel="0" collapsed="false">
      <c r="A16" s="119"/>
      <c r="B16" s="133" t="s">
        <v>128</v>
      </c>
      <c r="C16" s="133"/>
      <c r="D16" s="145" t="n">
        <f aca="false">Cálculos!E50</f>
        <v>15.21</v>
      </c>
      <c r="E16" s="130" t="n">
        <v>22</v>
      </c>
      <c r="F16" s="149" t="n">
        <v>0.06</v>
      </c>
      <c r="G16" s="133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</row>
    <row r="17" customFormat="false" ht="23.25" hidden="false" customHeight="true" outlineLevel="0" collapsed="false">
      <c r="A17" s="119"/>
      <c r="B17" s="144"/>
      <c r="C17" s="144"/>
      <c r="D17" s="144"/>
      <c r="E17" s="144"/>
      <c r="F17" s="144"/>
      <c r="G17" s="144"/>
      <c r="H17" s="150" t="s">
        <v>129</v>
      </c>
      <c r="I17" s="150"/>
      <c r="J17" s="150"/>
      <c r="K17" s="150"/>
      <c r="L17" s="150"/>
      <c r="M17" s="151" t="n">
        <v>0</v>
      </c>
      <c r="N17" s="152" t="s">
        <v>130</v>
      </c>
      <c r="O17" s="153"/>
      <c r="P17" s="153"/>
      <c r="Q17" s="153"/>
      <c r="R17" s="153"/>
      <c r="S17" s="153"/>
    </row>
    <row r="18" customFormat="false" ht="23.25" hidden="false" customHeight="true" outlineLevel="0" collapsed="false">
      <c r="A18" s="119"/>
      <c r="B18" s="144"/>
      <c r="C18" s="144"/>
      <c r="D18" s="144"/>
      <c r="E18" s="144"/>
      <c r="F18" s="144"/>
      <c r="G18" s="144"/>
      <c r="H18" s="150" t="s">
        <v>129</v>
      </c>
      <c r="I18" s="150"/>
      <c r="J18" s="150"/>
      <c r="K18" s="150"/>
      <c r="L18" s="150"/>
      <c r="M18" s="151" t="n">
        <v>0</v>
      </c>
      <c r="N18" s="152" t="s">
        <v>130</v>
      </c>
      <c r="O18" s="153"/>
      <c r="P18" s="153"/>
      <c r="Q18" s="153"/>
      <c r="R18" s="153"/>
      <c r="S18" s="153"/>
    </row>
    <row r="19" customFormat="false" ht="23.25" hidden="false" customHeight="true" outlineLevel="0" collapsed="false">
      <c r="A19" s="119"/>
      <c r="B19" s="144"/>
      <c r="C19" s="144"/>
      <c r="D19" s="144"/>
      <c r="E19" s="144"/>
      <c r="F19" s="144"/>
      <c r="G19" s="144"/>
      <c r="H19" s="150" t="s">
        <v>129</v>
      </c>
      <c r="I19" s="150"/>
      <c r="J19" s="150"/>
      <c r="K19" s="150"/>
      <c r="L19" s="150"/>
      <c r="M19" s="151" t="n">
        <v>0</v>
      </c>
      <c r="N19" s="152" t="s">
        <v>130</v>
      </c>
      <c r="O19" s="153"/>
      <c r="P19" s="153"/>
      <c r="Q19" s="153"/>
      <c r="R19" s="153"/>
      <c r="S19" s="153"/>
    </row>
    <row r="20" customFormat="false" ht="22.5" hidden="false" customHeight="true" outlineLevel="0" collapsed="false">
      <c r="A20" s="154" t="s">
        <v>131</v>
      </c>
      <c r="B20" s="154" t="s">
        <v>132</v>
      </c>
      <c r="C20" s="154" t="s">
        <v>133</v>
      </c>
      <c r="D20" s="154" t="s">
        <v>134</v>
      </c>
      <c r="E20" s="154" t="s">
        <v>135</v>
      </c>
      <c r="F20" s="155" t="s">
        <v>136</v>
      </c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</row>
    <row r="21" customFormat="false" ht="54.75" hidden="false" customHeight="true" outlineLevel="0" collapsed="false">
      <c r="A21" s="154"/>
      <c r="B21" s="154"/>
      <c r="C21" s="154"/>
      <c r="D21" s="154"/>
      <c r="E21" s="154"/>
      <c r="F21" s="154" t="s">
        <v>137</v>
      </c>
      <c r="G21" s="154"/>
      <c r="H21" s="156" t="s">
        <v>138</v>
      </c>
      <c r="I21" s="156"/>
      <c r="J21" s="156" t="s">
        <v>139</v>
      </c>
      <c r="K21" s="156"/>
      <c r="L21" s="156" t="s">
        <v>140</v>
      </c>
      <c r="M21" s="156"/>
      <c r="N21" s="154" t="s">
        <v>141</v>
      </c>
      <c r="O21" s="154"/>
      <c r="P21" s="154" t="s">
        <v>142</v>
      </c>
      <c r="Q21" s="154"/>
      <c r="R21" s="157" t="s">
        <v>21</v>
      </c>
      <c r="S21" s="157"/>
    </row>
    <row r="22" customFormat="false" ht="22.5" hidden="false" customHeight="true" outlineLevel="0" collapsed="false">
      <c r="A22" s="154"/>
      <c r="B22" s="154"/>
      <c r="C22" s="154"/>
      <c r="D22" s="154"/>
      <c r="E22" s="154"/>
      <c r="F22" s="158" t="s">
        <v>143</v>
      </c>
      <c r="G22" s="158"/>
      <c r="H22" s="155" t="s">
        <v>143</v>
      </c>
      <c r="I22" s="155"/>
      <c r="J22" s="155" t="s">
        <v>144</v>
      </c>
      <c r="K22" s="155"/>
      <c r="L22" s="155" t="s">
        <v>144</v>
      </c>
      <c r="M22" s="155"/>
      <c r="N22" s="158" t="s">
        <v>144</v>
      </c>
      <c r="O22" s="158"/>
      <c r="P22" s="158" t="s">
        <v>144</v>
      </c>
      <c r="Q22" s="158"/>
      <c r="R22" s="157"/>
      <c r="S22" s="157"/>
    </row>
    <row r="23" customFormat="false" ht="42" hidden="false" customHeight="true" outlineLevel="0" collapsed="false">
      <c r="A23" s="154"/>
      <c r="B23" s="154"/>
      <c r="C23" s="154"/>
      <c r="D23" s="154"/>
      <c r="E23" s="154"/>
      <c r="F23" s="154" t="s">
        <v>145</v>
      </c>
      <c r="G23" s="154" t="s">
        <v>146</v>
      </c>
      <c r="H23" s="156" t="s">
        <v>145</v>
      </c>
      <c r="I23" s="156" t="s">
        <v>146</v>
      </c>
      <c r="J23" s="156" t="s">
        <v>145</v>
      </c>
      <c r="K23" s="156" t="s">
        <v>146</v>
      </c>
      <c r="L23" s="156" t="s">
        <v>145</v>
      </c>
      <c r="M23" s="156" t="s">
        <v>146</v>
      </c>
      <c r="N23" s="154" t="s">
        <v>145</v>
      </c>
      <c r="O23" s="154" t="s">
        <v>146</v>
      </c>
      <c r="P23" s="154" t="s">
        <v>145</v>
      </c>
      <c r="Q23" s="154" t="s">
        <v>146</v>
      </c>
      <c r="R23" s="156" t="s">
        <v>147</v>
      </c>
      <c r="S23" s="156" t="s">
        <v>148</v>
      </c>
    </row>
    <row r="24" customFormat="false" ht="23.25" hidden="false" customHeight="true" outlineLevel="0" collapsed="false">
      <c r="A24" s="156" t="n">
        <v>1</v>
      </c>
      <c r="B24" s="159" t="s">
        <v>149</v>
      </c>
      <c r="C24" s="159" t="s">
        <v>150</v>
      </c>
      <c r="D24" s="160" t="n">
        <v>0.05</v>
      </c>
      <c r="E24" s="161" t="n">
        <v>6.25</v>
      </c>
      <c r="F24" s="162" t="n">
        <v>36</v>
      </c>
      <c r="G24" s="162" t="n">
        <v>1</v>
      </c>
      <c r="H24" s="162" t="n">
        <v>3</v>
      </c>
      <c r="I24" s="162" t="n">
        <v>1</v>
      </c>
      <c r="J24" s="162" t="n">
        <v>11</v>
      </c>
      <c r="K24" s="162" t="n">
        <v>2</v>
      </c>
      <c r="L24" s="162"/>
      <c r="M24" s="162"/>
      <c r="N24" s="162"/>
      <c r="O24" s="162"/>
      <c r="P24" s="162" t="n">
        <v>7</v>
      </c>
      <c r="Q24" s="163" t="n">
        <v>2</v>
      </c>
      <c r="R24" s="164" t="n">
        <f aca="false">(F24*G24)+(H24*I24)+(J24*K24)+(L24*M24)+(N24*O24)+(P24*Q24)</f>
        <v>75</v>
      </c>
      <c r="S24" s="164" t="n">
        <f aca="false">F24+H24+J24+L24+N24+P24</f>
        <v>57</v>
      </c>
    </row>
    <row r="25" customFormat="false" ht="23.25" hidden="false" customHeight="true" outlineLevel="0" collapsed="false">
      <c r="A25" s="156" t="n">
        <v>3</v>
      </c>
      <c r="B25" s="159" t="s">
        <v>151</v>
      </c>
      <c r="C25" s="159" t="s">
        <v>152</v>
      </c>
      <c r="D25" s="160" t="n">
        <v>0.02</v>
      </c>
      <c r="E25" s="161" t="n">
        <v>4.15</v>
      </c>
      <c r="F25" s="163" t="n">
        <v>1</v>
      </c>
      <c r="G25" s="163" t="n">
        <v>1</v>
      </c>
      <c r="H25" s="163"/>
      <c r="I25" s="163"/>
      <c r="J25" s="163"/>
      <c r="K25" s="163"/>
      <c r="L25" s="163" t="n">
        <v>1</v>
      </c>
      <c r="M25" s="163" t="n">
        <v>2</v>
      </c>
      <c r="N25" s="163"/>
      <c r="O25" s="163"/>
      <c r="P25" s="163" t="n">
        <v>1</v>
      </c>
      <c r="Q25" s="163" t="n">
        <v>2</v>
      </c>
      <c r="R25" s="164" t="n">
        <f aca="false">(F25*G25)+(H25*I25)+(J25*K25)+(L25*M25)+(N25*O25)+(P25*Q25)</f>
        <v>5</v>
      </c>
      <c r="S25" s="164" t="n">
        <f aca="false">F25+H25+J25+L25+N25+P25</f>
        <v>3</v>
      </c>
    </row>
    <row r="26" customFormat="false" ht="23.25" hidden="false" customHeight="true" outlineLevel="0" collapsed="false">
      <c r="A26" s="156" t="n">
        <v>4</v>
      </c>
      <c r="B26" s="159" t="s">
        <v>153</v>
      </c>
      <c r="C26" s="159" t="s">
        <v>154</v>
      </c>
      <c r="D26" s="160" t="n">
        <v>0.05</v>
      </c>
      <c r="E26" s="161" t="n">
        <v>5</v>
      </c>
      <c r="F26" s="163" t="n">
        <v>2</v>
      </c>
      <c r="G26" s="163" t="n">
        <v>1</v>
      </c>
      <c r="H26" s="163"/>
      <c r="I26" s="163"/>
      <c r="J26" s="163"/>
      <c r="K26" s="163"/>
      <c r="L26" s="163" t="n">
        <v>1</v>
      </c>
      <c r="M26" s="163" t="n">
        <v>2</v>
      </c>
      <c r="N26" s="163"/>
      <c r="O26" s="163"/>
      <c r="P26" s="163" t="n">
        <v>1</v>
      </c>
      <c r="Q26" s="163" t="n">
        <v>2</v>
      </c>
      <c r="R26" s="164" t="n">
        <f aca="false">(F26*G26)+(H26*I26)+(J26*K26)+(L26*M26)+(N26*O26)+(P26*Q26)</f>
        <v>6</v>
      </c>
      <c r="S26" s="164" t="n">
        <f aca="false">F26+H26+J26+L26+N26+P26</f>
        <v>4</v>
      </c>
    </row>
    <row r="27" customFormat="false" ht="23.25" hidden="false" customHeight="true" outlineLevel="0" collapsed="false">
      <c r="A27" s="156" t="n">
        <v>5</v>
      </c>
      <c r="B27" s="159" t="s">
        <v>155</v>
      </c>
      <c r="C27" s="159" t="s">
        <v>156</v>
      </c>
      <c r="D27" s="160" t="n">
        <v>0.03</v>
      </c>
      <c r="E27" s="161" t="n">
        <v>5</v>
      </c>
      <c r="F27" s="163" t="n">
        <v>1</v>
      </c>
      <c r="G27" s="163" t="n">
        <v>1</v>
      </c>
      <c r="H27" s="163"/>
      <c r="I27" s="163"/>
      <c r="J27" s="163"/>
      <c r="K27" s="163"/>
      <c r="L27" s="163"/>
      <c r="M27" s="163"/>
      <c r="N27" s="163" t="n">
        <v>1</v>
      </c>
      <c r="O27" s="163" t="n">
        <v>2</v>
      </c>
      <c r="P27" s="163" t="n">
        <v>1</v>
      </c>
      <c r="Q27" s="163" t="n">
        <v>2</v>
      </c>
      <c r="R27" s="164" t="n">
        <f aca="false">(F27*G27)+(H27*I27)+(J27*K27)+(L27*M27)+(N27*O27)+(P27*Q27)</f>
        <v>5</v>
      </c>
      <c r="S27" s="164" t="n">
        <f aca="false">F27+H27+J27+L27+N27+P27</f>
        <v>3</v>
      </c>
    </row>
    <row r="28" customFormat="false" ht="23.25" hidden="false" customHeight="true" outlineLevel="0" collapsed="false">
      <c r="A28" s="156" t="n">
        <v>6</v>
      </c>
      <c r="B28" s="159" t="s">
        <v>157</v>
      </c>
      <c r="C28" s="159" t="s">
        <v>158</v>
      </c>
      <c r="D28" s="160" t="n">
        <v>0.04</v>
      </c>
      <c r="E28" s="161" t="n">
        <v>0</v>
      </c>
      <c r="F28" s="163" t="n">
        <v>1</v>
      </c>
      <c r="G28" s="163" t="n">
        <v>1</v>
      </c>
      <c r="H28" s="163"/>
      <c r="I28" s="163"/>
      <c r="J28" s="163"/>
      <c r="K28" s="163"/>
      <c r="L28" s="163"/>
      <c r="M28" s="163"/>
      <c r="N28" s="163" t="n">
        <v>1</v>
      </c>
      <c r="O28" s="163" t="n">
        <v>2</v>
      </c>
      <c r="P28" s="163" t="n">
        <v>1</v>
      </c>
      <c r="Q28" s="163" t="n">
        <v>2</v>
      </c>
      <c r="R28" s="164" t="n">
        <f aca="false">(F28*G28)+(H28*I28)+(J28*K28)+(L28*M28)+(N28*O28)+(P28*Q28)</f>
        <v>5</v>
      </c>
      <c r="S28" s="164" t="n">
        <f aca="false">F28+H28+J28+L28+N28+P28</f>
        <v>3</v>
      </c>
    </row>
    <row r="29" customFormat="false" ht="23.25" hidden="false" customHeight="true" outlineLevel="0" collapsed="false">
      <c r="A29" s="156" t="n">
        <v>7</v>
      </c>
      <c r="B29" s="159" t="s">
        <v>159</v>
      </c>
      <c r="C29" s="159" t="s">
        <v>160</v>
      </c>
      <c r="D29" s="160" t="n">
        <v>0.04</v>
      </c>
      <c r="E29" s="161" t="n">
        <v>3.25</v>
      </c>
      <c r="F29" s="163" t="n">
        <v>2</v>
      </c>
      <c r="G29" s="163" t="n">
        <v>1</v>
      </c>
      <c r="H29" s="163"/>
      <c r="I29" s="163"/>
      <c r="J29" s="163"/>
      <c r="K29" s="163"/>
      <c r="L29" s="163"/>
      <c r="M29" s="163"/>
      <c r="N29" s="163"/>
      <c r="O29" s="163"/>
      <c r="P29" s="163" t="n">
        <v>1</v>
      </c>
      <c r="Q29" s="163" t="n">
        <v>2</v>
      </c>
      <c r="R29" s="164" t="n">
        <f aca="false">(F29*G29)+(H29*I29)+(J29*K29)+(L29*M29)+(N29*O29)+(P29*Q29)</f>
        <v>4</v>
      </c>
      <c r="S29" s="164" t="n">
        <f aca="false">F29+H29+J29+L29+N29+P29</f>
        <v>3</v>
      </c>
    </row>
    <row r="30" customFormat="false" ht="23.25" hidden="false" customHeight="true" outlineLevel="0" collapsed="false">
      <c r="A30" s="156" t="n">
        <v>8</v>
      </c>
      <c r="B30" s="159" t="s">
        <v>161</v>
      </c>
      <c r="C30" s="159" t="s">
        <v>162</v>
      </c>
      <c r="D30" s="160" t="n">
        <v>0.05</v>
      </c>
      <c r="E30" s="161" t="n">
        <v>3.75</v>
      </c>
      <c r="F30" s="163" t="n">
        <v>3</v>
      </c>
      <c r="G30" s="163" t="n">
        <v>1</v>
      </c>
      <c r="H30" s="163"/>
      <c r="I30" s="163"/>
      <c r="J30" s="163"/>
      <c r="K30" s="163"/>
      <c r="L30" s="163" t="n">
        <v>2</v>
      </c>
      <c r="M30" s="163" t="n">
        <v>2</v>
      </c>
      <c r="N30" s="163"/>
      <c r="O30" s="163"/>
      <c r="P30" s="163" t="n">
        <v>2</v>
      </c>
      <c r="Q30" s="163" t="n">
        <v>2</v>
      </c>
      <c r="R30" s="164" t="n">
        <f aca="false">(F30*G30)+(H30*I30)+(J30*K30)+(L30*M30)+(N30*O30)+(P30*Q30)</f>
        <v>11</v>
      </c>
      <c r="S30" s="164" t="n">
        <f aca="false">F30+H30+J30+L30+N30+P30</f>
        <v>7</v>
      </c>
    </row>
    <row r="31" customFormat="false" ht="23.25" hidden="false" customHeight="true" outlineLevel="0" collapsed="false">
      <c r="A31" s="156" t="n">
        <v>9</v>
      </c>
      <c r="B31" s="159" t="s">
        <v>163</v>
      </c>
      <c r="C31" s="159" t="s">
        <v>164</v>
      </c>
      <c r="D31" s="160" t="n">
        <v>0.05</v>
      </c>
      <c r="E31" s="161" t="n">
        <v>5</v>
      </c>
      <c r="F31" s="163" t="n">
        <v>1</v>
      </c>
      <c r="G31" s="163" t="n">
        <v>1</v>
      </c>
      <c r="H31" s="163"/>
      <c r="I31" s="163"/>
      <c r="J31" s="163"/>
      <c r="K31" s="163"/>
      <c r="L31" s="163"/>
      <c r="M31" s="163"/>
      <c r="N31" s="163" t="n">
        <v>1</v>
      </c>
      <c r="O31" s="163" t="n">
        <v>2</v>
      </c>
      <c r="P31" s="163" t="n">
        <v>1</v>
      </c>
      <c r="Q31" s="163" t="n">
        <v>2</v>
      </c>
      <c r="R31" s="164" t="n">
        <f aca="false">(F31*G31)+(H31*I31)+(J31*K31)+(L31*M31)+(N31*O31)+(P31*Q31)</f>
        <v>5</v>
      </c>
      <c r="S31" s="164" t="n">
        <f aca="false">F31+H31+J31+L31+N31+P31</f>
        <v>3</v>
      </c>
    </row>
    <row r="32" customFormat="false" ht="23.25" hidden="false" customHeight="true" outlineLevel="0" collapsed="false">
      <c r="A32" s="156" t="n">
        <v>10</v>
      </c>
      <c r="B32" s="159" t="s">
        <v>165</v>
      </c>
      <c r="C32" s="159" t="s">
        <v>166</v>
      </c>
      <c r="D32" s="160" t="n">
        <v>0.03</v>
      </c>
      <c r="E32" s="161" t="n">
        <v>4</v>
      </c>
      <c r="F32" s="163" t="n">
        <v>2</v>
      </c>
      <c r="G32" s="163" t="n">
        <v>1</v>
      </c>
      <c r="H32" s="163"/>
      <c r="I32" s="163"/>
      <c r="J32" s="163"/>
      <c r="K32" s="163"/>
      <c r="L32" s="163"/>
      <c r="M32" s="163"/>
      <c r="N32" s="163"/>
      <c r="O32" s="163"/>
      <c r="P32" s="163" t="n">
        <v>1</v>
      </c>
      <c r="Q32" s="163" t="n">
        <v>2</v>
      </c>
      <c r="R32" s="164" t="n">
        <f aca="false">(F32*G32)+(H32*I32)+(J32*K32)+(L32*M32)+(N32*O32)+(P32*Q32)</f>
        <v>4</v>
      </c>
      <c r="S32" s="164" t="n">
        <f aca="false">F32+H32+J32+L32+N32+P32</f>
        <v>3</v>
      </c>
    </row>
    <row r="33" customFormat="false" ht="23.25" hidden="false" customHeight="true" outlineLevel="0" collapsed="false">
      <c r="A33" s="156" t="n">
        <v>11</v>
      </c>
      <c r="B33" s="159" t="s">
        <v>167</v>
      </c>
      <c r="C33" s="159" t="s">
        <v>168</v>
      </c>
      <c r="D33" s="160" t="n">
        <v>0.04</v>
      </c>
      <c r="E33" s="161" t="n">
        <v>4.6</v>
      </c>
      <c r="F33" s="163" t="n">
        <v>1</v>
      </c>
      <c r="G33" s="163" t="n">
        <v>1</v>
      </c>
      <c r="H33" s="163"/>
      <c r="I33" s="163"/>
      <c r="J33" s="163"/>
      <c r="K33" s="163"/>
      <c r="L33" s="163" t="n">
        <v>1</v>
      </c>
      <c r="M33" s="163" t="n">
        <v>2</v>
      </c>
      <c r="N33" s="163"/>
      <c r="O33" s="163"/>
      <c r="P33" s="163"/>
      <c r="Q33" s="163"/>
      <c r="R33" s="164" t="n">
        <f aca="false">(F33*G33)+(H33*I33)+(J33*K33)+(L33*M33)+(N33*O33)+(P33*Q33)</f>
        <v>3</v>
      </c>
      <c r="S33" s="164" t="n">
        <f aca="false">F33+H33+J33+L33+N33+P33</f>
        <v>2</v>
      </c>
    </row>
    <row r="34" customFormat="false" ht="23.25" hidden="false" customHeight="true" outlineLevel="0" collapsed="false">
      <c r="A34" s="156" t="n">
        <v>12</v>
      </c>
      <c r="B34" s="159" t="s">
        <v>169</v>
      </c>
      <c r="C34" s="159" t="s">
        <v>170</v>
      </c>
      <c r="D34" s="160" t="n">
        <v>0.03</v>
      </c>
      <c r="E34" s="161" t="n">
        <v>4.5</v>
      </c>
      <c r="F34" s="163"/>
      <c r="G34" s="163"/>
      <c r="H34" s="163"/>
      <c r="I34" s="163"/>
      <c r="J34" s="163"/>
      <c r="K34" s="163"/>
      <c r="L34" s="163"/>
      <c r="M34" s="163"/>
      <c r="N34" s="163" t="n">
        <v>1</v>
      </c>
      <c r="O34" s="163" t="n">
        <v>2</v>
      </c>
      <c r="P34" s="163" t="n">
        <v>1</v>
      </c>
      <c r="Q34" s="163" t="n">
        <v>2</v>
      </c>
      <c r="R34" s="164" t="n">
        <f aca="false">(F34*G34)+(H34*I34)+(J34*K34)+(L34*M34)+(N34*O34)+(P34*Q34)</f>
        <v>4</v>
      </c>
      <c r="S34" s="164" t="n">
        <f aca="false">F34+H34+J34+L34+N34+P34</f>
        <v>2</v>
      </c>
    </row>
    <row r="35" customFormat="false" ht="23.25" hidden="false" customHeight="true" outlineLevel="0" collapsed="false">
      <c r="A35" s="156" t="n">
        <v>13</v>
      </c>
      <c r="B35" s="159" t="s">
        <v>171</v>
      </c>
      <c r="C35" s="159" t="s">
        <v>172</v>
      </c>
      <c r="D35" s="160" t="n">
        <v>0.04</v>
      </c>
      <c r="E35" s="161" t="n">
        <v>3.15</v>
      </c>
      <c r="F35" s="163"/>
      <c r="G35" s="163"/>
      <c r="H35" s="163"/>
      <c r="I35" s="163"/>
      <c r="J35" s="163"/>
      <c r="K35" s="163"/>
      <c r="L35" s="163"/>
      <c r="M35" s="163"/>
      <c r="N35" s="163" t="n">
        <v>1</v>
      </c>
      <c r="O35" s="163" t="n">
        <v>2</v>
      </c>
      <c r="P35" s="163" t="n">
        <v>1</v>
      </c>
      <c r="Q35" s="163" t="n">
        <v>2</v>
      </c>
      <c r="R35" s="164" t="n">
        <f aca="false">(F35*G35)+(H35*I35)+(J35*K35)+(L35*M35)+(N35*O35)+(P35*Q35)</f>
        <v>4</v>
      </c>
      <c r="S35" s="164" t="n">
        <f aca="false">F35+H35+J35+L35+N35+P35</f>
        <v>2</v>
      </c>
    </row>
    <row r="36" customFormat="false" ht="23.25" hidden="false" customHeight="true" outlineLevel="0" collapsed="false">
      <c r="A36" s="156" t="n">
        <v>14</v>
      </c>
      <c r="B36" s="159" t="s">
        <v>173</v>
      </c>
      <c r="C36" s="159" t="s">
        <v>174</v>
      </c>
      <c r="D36" s="160" t="n">
        <v>0.03</v>
      </c>
      <c r="E36" s="161" t="n">
        <v>3.9</v>
      </c>
      <c r="F36" s="163" t="n">
        <v>2</v>
      </c>
      <c r="G36" s="163" t="n">
        <v>1</v>
      </c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4" t="n">
        <f aca="false">(F36*G36)+(H36*I36)+(J36*K36)+(L36*M36)+(N36*O36)+(P36*Q36)</f>
        <v>2</v>
      </c>
      <c r="S36" s="164" t="n">
        <f aca="false">F36+H36+J36+L36+N36+P36</f>
        <v>2</v>
      </c>
    </row>
    <row r="37" customFormat="false" ht="23.25" hidden="false" customHeight="true" outlineLevel="0" collapsed="false">
      <c r="A37" s="156" t="n">
        <v>15</v>
      </c>
      <c r="B37" s="159" t="s">
        <v>175</v>
      </c>
      <c r="C37" s="159" t="s">
        <v>176</v>
      </c>
      <c r="D37" s="160" t="n">
        <v>0.02</v>
      </c>
      <c r="E37" s="161" t="n">
        <v>3</v>
      </c>
      <c r="F37" s="163" t="n">
        <v>1</v>
      </c>
      <c r="G37" s="163" t="n">
        <v>1</v>
      </c>
      <c r="H37" s="163"/>
      <c r="I37" s="163"/>
      <c r="J37" s="163"/>
      <c r="K37" s="163"/>
      <c r="L37" s="163"/>
      <c r="M37" s="163"/>
      <c r="N37" s="163" t="n">
        <v>1</v>
      </c>
      <c r="O37" s="163" t="n">
        <v>2</v>
      </c>
      <c r="P37" s="163" t="n">
        <v>1</v>
      </c>
      <c r="Q37" s="163" t="n">
        <v>2</v>
      </c>
      <c r="R37" s="164" t="n">
        <f aca="false">(F37*G37)+(H37*I37)+(J37*K37)+(L37*M37)+(N37*O37)+(P37*Q37)</f>
        <v>5</v>
      </c>
      <c r="S37" s="164" t="n">
        <f aca="false">F37+H37+J37+L37+N37+P37</f>
        <v>3</v>
      </c>
    </row>
    <row r="38" customFormat="false" ht="23.25" hidden="false" customHeight="true" outlineLevel="0" collapsed="false">
      <c r="A38" s="156" t="n">
        <v>16</v>
      </c>
      <c r="B38" s="159" t="s">
        <v>177</v>
      </c>
      <c r="C38" s="159" t="s">
        <v>178</v>
      </c>
      <c r="D38" s="160" t="n">
        <v>0.05</v>
      </c>
      <c r="E38" s="161" t="n">
        <v>5</v>
      </c>
      <c r="F38" s="163" t="n">
        <v>2</v>
      </c>
      <c r="G38" s="163" t="n">
        <v>1</v>
      </c>
      <c r="H38" s="163"/>
      <c r="I38" s="163"/>
      <c r="J38" s="163"/>
      <c r="K38" s="163"/>
      <c r="L38" s="163" t="n">
        <v>1</v>
      </c>
      <c r="M38" s="163" t="n">
        <v>2</v>
      </c>
      <c r="N38" s="163"/>
      <c r="O38" s="163"/>
      <c r="P38" s="163" t="n">
        <v>1</v>
      </c>
      <c r="Q38" s="163" t="n">
        <v>2</v>
      </c>
      <c r="R38" s="164" t="n">
        <f aca="false">(F38*G38)+(H38*I38)+(J38*K38)+(L38*M38)+(N38*O38)+(P38*Q38)</f>
        <v>6</v>
      </c>
      <c r="S38" s="164" t="n">
        <f aca="false">F38+H38+J38+L38+N38+P38</f>
        <v>4</v>
      </c>
    </row>
    <row r="39" customFormat="false" ht="23.25" hidden="false" customHeight="true" outlineLevel="0" collapsed="false">
      <c r="A39" s="156" t="n">
        <v>17</v>
      </c>
      <c r="B39" s="159" t="s">
        <v>179</v>
      </c>
      <c r="C39" s="159" t="s">
        <v>180</v>
      </c>
      <c r="D39" s="160" t="n">
        <v>0.03</v>
      </c>
      <c r="E39" s="161" t="n">
        <v>2.5</v>
      </c>
      <c r="F39" s="163" t="n">
        <v>1</v>
      </c>
      <c r="G39" s="163" t="n">
        <v>1</v>
      </c>
      <c r="H39" s="163"/>
      <c r="I39" s="163"/>
      <c r="J39" s="163"/>
      <c r="K39" s="163"/>
      <c r="L39" s="163"/>
      <c r="M39" s="163"/>
      <c r="N39" s="163" t="n">
        <v>1</v>
      </c>
      <c r="O39" s="163" t="n">
        <v>2</v>
      </c>
      <c r="P39" s="163" t="n">
        <v>1</v>
      </c>
      <c r="Q39" s="163" t="n">
        <v>2</v>
      </c>
      <c r="R39" s="164" t="n">
        <f aca="false">(F39*G39)+(H39*I39)+(J39*K39)+(L39*M39)+(N39*O39)+(P39*Q39)</f>
        <v>5</v>
      </c>
      <c r="S39" s="164" t="n">
        <f aca="false">F39+H39+J39+L39+N39+P39</f>
        <v>3</v>
      </c>
    </row>
    <row r="40" customFormat="false" ht="23.25" hidden="false" customHeight="true" outlineLevel="0" collapsed="false">
      <c r="A40" s="156" t="n">
        <v>18</v>
      </c>
      <c r="B40" s="159" t="s">
        <v>181</v>
      </c>
      <c r="C40" s="159" t="s">
        <v>182</v>
      </c>
      <c r="D40" s="160" t="n">
        <v>0.02</v>
      </c>
      <c r="E40" s="161" t="n">
        <v>4</v>
      </c>
      <c r="F40" s="163"/>
      <c r="G40" s="163"/>
      <c r="H40" s="163"/>
      <c r="I40" s="163"/>
      <c r="J40" s="163"/>
      <c r="K40" s="163"/>
      <c r="L40" s="163"/>
      <c r="M40" s="163"/>
      <c r="N40" s="163" t="n">
        <v>2</v>
      </c>
      <c r="O40" s="163" t="n">
        <v>2</v>
      </c>
      <c r="P40" s="163"/>
      <c r="Q40" s="163"/>
      <c r="R40" s="164" t="n">
        <f aca="false">(F40*G40)+(H40*I40)+(J40*K40)+(L40*M40)+(N40*O40)+(P40*Q40)</f>
        <v>4</v>
      </c>
      <c r="S40" s="164" t="n">
        <f aca="false">F40+H40+J40+L40+N40+P40</f>
        <v>2</v>
      </c>
    </row>
    <row r="41" customFormat="false" ht="23.25" hidden="false" customHeight="true" outlineLevel="0" collapsed="false">
      <c r="A41" s="156" t="n">
        <v>19</v>
      </c>
      <c r="B41" s="159" t="s">
        <v>183</v>
      </c>
      <c r="C41" s="159" t="s">
        <v>184</v>
      </c>
      <c r="D41" s="165" t="n">
        <v>0.05</v>
      </c>
      <c r="E41" s="161" t="n">
        <v>0</v>
      </c>
      <c r="F41" s="163" t="n">
        <v>1</v>
      </c>
      <c r="G41" s="163" t="n">
        <v>1</v>
      </c>
      <c r="H41" s="163"/>
      <c r="I41" s="163"/>
      <c r="J41" s="163"/>
      <c r="K41" s="163"/>
      <c r="L41" s="163"/>
      <c r="M41" s="163"/>
      <c r="N41" s="163" t="n">
        <v>1</v>
      </c>
      <c r="O41" s="163" t="n">
        <v>2</v>
      </c>
      <c r="P41" s="163" t="n">
        <v>1</v>
      </c>
      <c r="Q41" s="163" t="n">
        <v>2</v>
      </c>
      <c r="R41" s="164" t="n">
        <f aca="false">(F41*G41)+(H41*I41)+(J41*K41)+(L41*M41)+(N41*O41)+(P41*Q41)</f>
        <v>5</v>
      </c>
      <c r="S41" s="164" t="n">
        <f aca="false">F41+H41+J41+L41+N41+P41</f>
        <v>3</v>
      </c>
    </row>
    <row r="42" customFormat="false" ht="23.25" hidden="false" customHeight="true" outlineLevel="0" collapsed="false">
      <c r="A42" s="156" t="n">
        <v>20</v>
      </c>
      <c r="B42" s="159" t="s">
        <v>185</v>
      </c>
      <c r="C42" s="159" t="s">
        <v>186</v>
      </c>
      <c r="D42" s="160" t="n">
        <v>0.03</v>
      </c>
      <c r="E42" s="161" t="n">
        <v>3.45</v>
      </c>
      <c r="F42" s="163" t="n">
        <v>3</v>
      </c>
      <c r="G42" s="163" t="n">
        <v>1</v>
      </c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4" t="n">
        <f aca="false">(F42*G42)+(H42*I42)+(J42*K42)+(L42*M42)+(N42*O42)+(P42*Q42)</f>
        <v>3</v>
      </c>
      <c r="S42" s="164" t="n">
        <f aca="false">F42+H42+J42+L42+N42+P42</f>
        <v>3</v>
      </c>
    </row>
    <row r="43" customFormat="false" ht="23.25" hidden="false" customHeight="true" outlineLevel="0" collapsed="false">
      <c r="A43" s="156" t="n">
        <v>21</v>
      </c>
      <c r="B43" s="159" t="s">
        <v>187</v>
      </c>
      <c r="C43" s="159" t="s">
        <v>188</v>
      </c>
      <c r="D43" s="160" t="n">
        <v>0.05</v>
      </c>
      <c r="E43" s="161" t="n">
        <v>5.2</v>
      </c>
      <c r="F43" s="163" t="n">
        <v>1</v>
      </c>
      <c r="G43" s="163" t="n">
        <v>1</v>
      </c>
      <c r="H43" s="163"/>
      <c r="I43" s="163"/>
      <c r="J43" s="163"/>
      <c r="K43" s="163"/>
      <c r="L43" s="163" t="n">
        <v>1</v>
      </c>
      <c r="M43" s="163" t="n">
        <v>2</v>
      </c>
      <c r="N43" s="163"/>
      <c r="O43" s="163"/>
      <c r="P43" s="163"/>
      <c r="Q43" s="163"/>
      <c r="R43" s="164" t="n">
        <f aca="false">(F43*G43)+(H43*I43)+(J43*K43)+(L43*M43)+(N43*O43)+(P43*Q43)</f>
        <v>3</v>
      </c>
      <c r="S43" s="164" t="n">
        <f aca="false">F43+H43+J43+L43+N43+P43</f>
        <v>2</v>
      </c>
    </row>
    <row r="44" customFormat="false" ht="23.25" hidden="false" customHeight="true" outlineLevel="0" collapsed="false">
      <c r="A44" s="156" t="n">
        <v>22</v>
      </c>
      <c r="B44" s="159" t="s">
        <v>189</v>
      </c>
      <c r="C44" s="159" t="s">
        <v>190</v>
      </c>
      <c r="D44" s="160" t="n">
        <v>0.05</v>
      </c>
      <c r="E44" s="161" t="n">
        <v>3.9</v>
      </c>
      <c r="F44" s="163" t="n">
        <v>1</v>
      </c>
      <c r="G44" s="163" t="n">
        <v>1</v>
      </c>
      <c r="H44" s="163"/>
      <c r="I44" s="163"/>
      <c r="J44" s="163"/>
      <c r="K44" s="163"/>
      <c r="L44" s="163" t="n">
        <v>1</v>
      </c>
      <c r="M44" s="163" t="n">
        <v>2</v>
      </c>
      <c r="N44" s="163"/>
      <c r="O44" s="163"/>
      <c r="P44" s="163"/>
      <c r="Q44" s="163"/>
      <c r="R44" s="164" t="n">
        <f aca="false">(F44*G44)+(H44*I44)+(J44*K44)+(L44*M44)+(N44*O44)+(P44*Q44)</f>
        <v>3</v>
      </c>
      <c r="S44" s="164" t="n">
        <f aca="false">F44+H44+J44+L44+N44+P44</f>
        <v>2</v>
      </c>
    </row>
    <row r="45" customFormat="false" ht="23.25" hidden="false" customHeight="true" outlineLevel="0" collapsed="false">
      <c r="A45" s="156" t="n">
        <v>23</v>
      </c>
      <c r="B45" s="159" t="s">
        <v>191</v>
      </c>
      <c r="C45" s="159" t="s">
        <v>192</v>
      </c>
      <c r="D45" s="160" t="n">
        <v>0.05</v>
      </c>
      <c r="E45" s="161" t="n">
        <v>6</v>
      </c>
      <c r="F45" s="163" t="n">
        <v>4</v>
      </c>
      <c r="G45" s="163" t="n">
        <v>1</v>
      </c>
      <c r="H45" s="163"/>
      <c r="I45" s="163"/>
      <c r="J45" s="163" t="n">
        <v>3</v>
      </c>
      <c r="K45" s="163" t="n">
        <v>2</v>
      </c>
      <c r="L45" s="163"/>
      <c r="M45" s="163"/>
      <c r="N45" s="163"/>
      <c r="O45" s="163"/>
      <c r="P45" s="163" t="n">
        <v>1</v>
      </c>
      <c r="Q45" s="163" t="n">
        <v>2</v>
      </c>
      <c r="R45" s="164" t="n">
        <f aca="false">(F45*G45)+(H45*I45)+(J45*K45)+(L45*M45)+(N45*O45)+(P45*Q45)</f>
        <v>12</v>
      </c>
      <c r="S45" s="164" t="n">
        <f aca="false">F45+H45+J45+L45+N45+P45</f>
        <v>8</v>
      </c>
    </row>
    <row r="46" customFormat="false" ht="23.25" hidden="false" customHeight="true" outlineLevel="0" collapsed="false">
      <c r="A46" s="156" t="n">
        <v>27</v>
      </c>
      <c r="B46" s="159" t="s">
        <v>193</v>
      </c>
      <c r="C46" s="159" t="s">
        <v>194</v>
      </c>
      <c r="D46" s="160" t="n">
        <v>0.02</v>
      </c>
      <c r="E46" s="161" t="n">
        <v>5.7</v>
      </c>
      <c r="F46" s="163" t="n">
        <v>1</v>
      </c>
      <c r="G46" s="163" t="n">
        <v>1</v>
      </c>
      <c r="H46" s="163"/>
      <c r="I46" s="163"/>
      <c r="J46" s="163"/>
      <c r="K46" s="163"/>
      <c r="L46" s="163"/>
      <c r="M46" s="163"/>
      <c r="N46" s="163" t="n">
        <v>2</v>
      </c>
      <c r="O46" s="163" t="n">
        <v>2</v>
      </c>
      <c r="P46" s="163" t="n">
        <v>2</v>
      </c>
      <c r="Q46" s="163" t="n">
        <v>2</v>
      </c>
      <c r="R46" s="163" t="n">
        <f aca="false">(F46*G46)+(H46*I46)+(J46*K46)+(L46*M46)+(N46*O46)+(P46*Q46)</f>
        <v>9</v>
      </c>
      <c r="S46" s="163" t="n">
        <f aca="false">F46+H46+J46+L46+N46+P46</f>
        <v>5</v>
      </c>
    </row>
    <row r="47" customFormat="false" ht="23.25" hidden="false" customHeight="true" outlineLevel="0" collapsed="false">
      <c r="A47" s="156" t="n">
        <v>24</v>
      </c>
      <c r="B47" s="159" t="s">
        <v>195</v>
      </c>
      <c r="C47" s="159" t="s">
        <v>196</v>
      </c>
      <c r="D47" s="160" t="n">
        <v>0.04</v>
      </c>
      <c r="E47" s="161" t="n">
        <v>3.1</v>
      </c>
      <c r="F47" s="163"/>
      <c r="G47" s="163"/>
      <c r="H47" s="163"/>
      <c r="I47" s="163"/>
      <c r="J47" s="163"/>
      <c r="K47" s="163"/>
      <c r="L47" s="163"/>
      <c r="M47" s="163"/>
      <c r="N47" s="163" t="n">
        <v>1</v>
      </c>
      <c r="O47" s="163" t="n">
        <v>2</v>
      </c>
      <c r="P47" s="163"/>
      <c r="Q47" s="163"/>
      <c r="R47" s="164" t="n">
        <f aca="false">(F47*G47)+(H47*I47)+(J47*K47)+(L47*M47)+(N47*O47)+(P47*Q47)</f>
        <v>2</v>
      </c>
      <c r="S47" s="164" t="n">
        <f aca="false">F47+H47+J47+L47+N47+P47</f>
        <v>1</v>
      </c>
    </row>
    <row r="48" customFormat="false" ht="23.25" hidden="false" customHeight="true" outlineLevel="0" collapsed="false">
      <c r="A48" s="156" t="n">
        <v>25</v>
      </c>
      <c r="B48" s="159" t="s">
        <v>197</v>
      </c>
      <c r="C48" s="159" t="s">
        <v>198</v>
      </c>
      <c r="D48" s="160" t="n">
        <v>0.03</v>
      </c>
      <c r="E48" s="161" t="n">
        <v>5</v>
      </c>
      <c r="F48" s="163" t="n">
        <v>3</v>
      </c>
      <c r="G48" s="163" t="n">
        <v>1</v>
      </c>
      <c r="H48" s="163"/>
      <c r="I48" s="163"/>
      <c r="J48" s="163"/>
      <c r="K48" s="163"/>
      <c r="L48" s="163" t="n">
        <v>1</v>
      </c>
      <c r="M48" s="163" t="n">
        <v>2</v>
      </c>
      <c r="N48" s="163"/>
      <c r="O48" s="163"/>
      <c r="P48" s="163" t="n">
        <v>1</v>
      </c>
      <c r="Q48" s="163" t="n">
        <v>2</v>
      </c>
      <c r="R48" s="164" t="n">
        <f aca="false">(F48*G48)+(H48*I48)+(J48*K48)+(L48*M48)+(N48*O48)+(P48*Q48)</f>
        <v>7</v>
      </c>
      <c r="S48" s="164" t="n">
        <f aca="false">F48+H48+J48+L48+N48+P48</f>
        <v>5</v>
      </c>
    </row>
    <row r="49" customFormat="false" ht="23.25" hidden="false" customHeight="true" outlineLevel="0" collapsed="false">
      <c r="A49" s="156" t="n">
        <v>26</v>
      </c>
      <c r="B49" s="159" t="s">
        <v>199</v>
      </c>
      <c r="C49" s="159" t="s">
        <v>200</v>
      </c>
      <c r="D49" s="160" t="n">
        <v>0.04</v>
      </c>
      <c r="E49" s="161" t="n">
        <v>3</v>
      </c>
      <c r="F49" s="163" t="n">
        <v>1</v>
      </c>
      <c r="G49" s="163" t="n">
        <v>1</v>
      </c>
      <c r="H49" s="163"/>
      <c r="I49" s="163"/>
      <c r="J49" s="163"/>
      <c r="K49" s="163"/>
      <c r="L49" s="163" t="n">
        <v>1</v>
      </c>
      <c r="M49" s="163" t="n">
        <v>2</v>
      </c>
      <c r="N49" s="163"/>
      <c r="O49" s="163"/>
      <c r="P49" s="166"/>
      <c r="Q49" s="166"/>
      <c r="R49" s="164" t="n">
        <f aca="false">(F49*G49)+(H49*I49)+(J49*K49)+(L49*M49)+(N49*O49)+(P49*Q49)</f>
        <v>3</v>
      </c>
      <c r="S49" s="164" t="n">
        <f aca="false">F49+H49+J49+L49+N49+P49</f>
        <v>2</v>
      </c>
    </row>
    <row r="50" customFormat="false" ht="43.5" hidden="false" customHeight="true" outlineLevel="0" collapsed="false">
      <c r="A50" s="167" t="s">
        <v>5</v>
      </c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8" t="n">
        <f aca="false">SUM(R24:R49)</f>
        <v>200</v>
      </c>
      <c r="S50" s="168" t="n">
        <f aca="false">SUM(S24:S49)</f>
        <v>137</v>
      </c>
    </row>
  </sheetData>
  <sheetProtection sheet="true" password="d3be" objects="true" scenarios="true"/>
  <mergeCells count="52">
    <mergeCell ref="A5:S5"/>
    <mergeCell ref="A6:S6"/>
    <mergeCell ref="A7:O7"/>
    <mergeCell ref="P7:S7"/>
    <mergeCell ref="A8:A16"/>
    <mergeCell ref="B8:E8"/>
    <mergeCell ref="H8:J8"/>
    <mergeCell ref="L8:O8"/>
    <mergeCell ref="B9:E9"/>
    <mergeCell ref="H9:J9"/>
    <mergeCell ref="L9:N9"/>
    <mergeCell ref="B10:E10"/>
    <mergeCell ref="H10:J10"/>
    <mergeCell ref="L10:N10"/>
    <mergeCell ref="B11:E11"/>
    <mergeCell ref="H11:J11"/>
    <mergeCell ref="L11:N11"/>
    <mergeCell ref="B12:E12"/>
    <mergeCell ref="H12:J12"/>
    <mergeCell ref="L12:M12"/>
    <mergeCell ref="N12:P12"/>
    <mergeCell ref="B13:E13"/>
    <mergeCell ref="H13:J13"/>
    <mergeCell ref="L13:M13"/>
    <mergeCell ref="B14:E14"/>
    <mergeCell ref="H14:S14"/>
    <mergeCell ref="H15:S15"/>
    <mergeCell ref="H16:S16"/>
    <mergeCell ref="B17:G19"/>
    <mergeCell ref="H17:L17"/>
    <mergeCell ref="H18:L18"/>
    <mergeCell ref="H19:L19"/>
    <mergeCell ref="A20:A23"/>
    <mergeCell ref="B20:B23"/>
    <mergeCell ref="C20:C23"/>
    <mergeCell ref="D20:D23"/>
    <mergeCell ref="E20:E23"/>
    <mergeCell ref="F20:S20"/>
    <mergeCell ref="F21:G21"/>
    <mergeCell ref="H21:I21"/>
    <mergeCell ref="J21:K21"/>
    <mergeCell ref="L21:M21"/>
    <mergeCell ref="N21:O21"/>
    <mergeCell ref="P21:Q21"/>
    <mergeCell ref="R21:S22"/>
    <mergeCell ref="F22:G22"/>
    <mergeCell ref="H22:I22"/>
    <mergeCell ref="J22:K22"/>
    <mergeCell ref="L22:M22"/>
    <mergeCell ref="N22:O22"/>
    <mergeCell ref="P22:Q22"/>
    <mergeCell ref="A50:Q50"/>
  </mergeCells>
  <dataValidations count="1">
    <dataValidation allowBlank="true" errorStyle="stop" operator="equal" showDropDown="false" showErrorMessage="true" showInputMessage="false" sqref="P13" type="list">
      <formula1>"SIM,NÃO,"</formula1>
      <formula2>0</formula2>
    </dataValidation>
  </dataValidations>
  <printOptions headings="false" gridLines="false" gridLinesSet="true" horizontalCentered="true" verticalCentered="false"/>
  <pageMargins left="0.196527777777778" right="0.196527777777778" top="0.196527777777778" bottom="0.196527777777778" header="0.511811023622047" footer="0.511811023622047"/>
  <pageSetup paperSize="9" scale="5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87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G6" activeCellId="0" sqref="G6"/>
    </sheetView>
  </sheetViews>
  <sheetFormatPr defaultColWidth="8.83203125" defaultRowHeight="12.75" zeroHeight="false" outlineLevelRow="0" outlineLevelCol="0"/>
  <cols>
    <col collapsed="false" customWidth="true" hidden="false" outlineLevel="0" max="1" min="1" style="281" width="10.16"/>
    <col collapsed="false" customWidth="true" hidden="false" outlineLevel="0" max="2" min="2" style="281" width="7.33"/>
    <col collapsed="false" customWidth="true" hidden="false" outlineLevel="0" max="3" min="3" style="281" width="14.66"/>
    <col collapsed="false" customWidth="true" hidden="false" outlineLevel="0" max="4" min="4" style="281" width="10.33"/>
    <col collapsed="false" customWidth="true" hidden="false" outlineLevel="0" max="5" min="5" style="281" width="10.16"/>
    <col collapsed="false" customWidth="true" hidden="false" outlineLevel="0" max="6" min="6" style="281" width="11.16"/>
    <col collapsed="false" customWidth="true" hidden="false" outlineLevel="0" max="7" min="7" style="547" width="13.66"/>
    <col collapsed="false" customWidth="true" hidden="false" outlineLevel="0" max="10" min="8" style="281" width="13.66"/>
    <col collapsed="false" customWidth="true" hidden="false" outlineLevel="0" max="12" min="11" style="281" width="14.83"/>
    <col collapsed="false" customWidth="true" hidden="false" outlineLevel="0" max="1025" min="13" style="281" width="9.16"/>
  </cols>
  <sheetData>
    <row r="1" customFormat="false" ht="12.75" hidden="false" customHeight="false" outlineLevel="0" collapsed="false">
      <c r="A1" s="548"/>
      <c r="B1" s="221" t="s">
        <v>0</v>
      </c>
      <c r="C1" s="221"/>
      <c r="D1" s="221"/>
      <c r="E1" s="221"/>
      <c r="F1" s="549"/>
      <c r="G1" s="550"/>
      <c r="H1" s="551"/>
      <c r="I1" s="551"/>
      <c r="J1" s="551"/>
      <c r="K1" s="551"/>
      <c r="L1" s="552"/>
    </row>
    <row r="2" customFormat="false" ht="12.75" hidden="false" customHeight="true" outlineLevel="0" collapsed="false">
      <c r="A2" s="262"/>
      <c r="B2" s="93" t="s">
        <v>42</v>
      </c>
      <c r="C2" s="93"/>
      <c r="D2" s="93"/>
      <c r="E2" s="93"/>
      <c r="F2" s="553"/>
      <c r="G2" s="554"/>
      <c r="L2" s="555"/>
    </row>
    <row r="3" customFormat="false" ht="48.75" hidden="false" customHeight="true" outlineLevel="0" collapsed="false">
      <c r="A3" s="556" t="s">
        <v>453</v>
      </c>
      <c r="B3" s="556"/>
      <c r="C3" s="556"/>
      <c r="D3" s="556"/>
      <c r="E3" s="556"/>
      <c r="F3" s="556"/>
      <c r="G3" s="556"/>
      <c r="H3" s="556"/>
      <c r="I3" s="556"/>
      <c r="J3" s="556"/>
      <c r="K3" s="556"/>
      <c r="L3" s="556"/>
    </row>
    <row r="4" customFormat="false" ht="20.25" hidden="false" customHeight="true" outlineLevel="0" collapsed="false">
      <c r="A4" s="557" t="str">
        <f aca="false">BH!$A$4</f>
        <v>ANEXO X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</row>
    <row r="5" customFormat="false" ht="18.75" hidden="false" customHeight="true" outlineLevel="0" collapsed="false">
      <c r="A5" s="558" t="s">
        <v>389</v>
      </c>
      <c r="B5" s="558"/>
      <c r="C5" s="558"/>
      <c r="D5" s="558"/>
      <c r="E5" s="558"/>
      <c r="F5" s="558"/>
      <c r="G5" s="558"/>
      <c r="H5" s="558"/>
      <c r="I5" s="558"/>
      <c r="J5" s="558"/>
      <c r="K5" s="558"/>
      <c r="L5" s="558"/>
    </row>
    <row r="6" customFormat="false" ht="12.75" hidden="false" customHeight="false" outlineLevel="0" collapsed="false">
      <c r="A6" s="559" t="s">
        <v>390</v>
      </c>
      <c r="B6" s="559"/>
      <c r="C6" s="559"/>
      <c r="D6" s="559"/>
      <c r="E6" s="559"/>
      <c r="F6" s="559"/>
      <c r="G6" s="560" t="str">
        <f aca="false">Dados!A7</f>
        <v>CCT 2026 – MG000731/2026 (BH e outras) e MG000730/2026 (Juiz de Fora) – Data base da categoria 01 de janeiro</v>
      </c>
      <c r="H6" s="560"/>
      <c r="I6" s="560"/>
      <c r="J6" s="560"/>
      <c r="K6" s="560"/>
      <c r="L6" s="560"/>
    </row>
    <row r="7" customFormat="false" ht="23.25" hidden="false" customHeight="true" outlineLevel="0" collapsed="false">
      <c r="A7" s="268" t="s">
        <v>480</v>
      </c>
      <c r="B7" s="268"/>
      <c r="C7" s="268"/>
      <c r="D7" s="268"/>
      <c r="E7" s="268"/>
      <c r="F7" s="268"/>
      <c r="G7" s="268"/>
      <c r="H7" s="268"/>
      <c r="I7" s="561" t="s">
        <v>102</v>
      </c>
      <c r="J7" s="561"/>
      <c r="K7" s="561"/>
      <c r="L7" s="561"/>
    </row>
    <row r="8" customFormat="false" ht="16.5" hidden="false" customHeight="true" outlineLevel="0" collapsed="false">
      <c r="A8" s="562" t="s">
        <v>392</v>
      </c>
      <c r="B8" s="562"/>
      <c r="C8" s="562"/>
      <c r="D8" s="562"/>
      <c r="E8" s="562"/>
      <c r="F8" s="562"/>
      <c r="G8" s="562"/>
      <c r="H8" s="562"/>
      <c r="I8" s="562"/>
      <c r="J8" s="562"/>
      <c r="K8" s="562"/>
      <c r="L8" s="562"/>
    </row>
    <row r="9" customFormat="false" ht="12.75" hidden="false" customHeight="true" outlineLevel="0" collapsed="false">
      <c r="A9" s="563" t="s">
        <v>205</v>
      </c>
      <c r="B9" s="564" t="s">
        <v>393</v>
      </c>
      <c r="C9" s="565" t="s">
        <v>394</v>
      </c>
      <c r="D9" s="565"/>
      <c r="E9" s="566" t="s">
        <v>395</v>
      </c>
      <c r="F9" s="567" t="s">
        <v>396</v>
      </c>
      <c r="G9" s="568"/>
      <c r="H9" s="568"/>
      <c r="I9" s="568"/>
      <c r="J9" s="568"/>
      <c r="K9" s="568"/>
      <c r="L9" s="568"/>
    </row>
    <row r="10" customFormat="false" ht="68.25" hidden="false" customHeight="true" outlineLevel="0" collapsed="false">
      <c r="A10" s="563"/>
      <c r="B10" s="564"/>
      <c r="C10" s="565"/>
      <c r="D10" s="565"/>
      <c r="E10" s="566"/>
      <c r="F10" s="566"/>
      <c r="G10" s="569" t="s">
        <v>137</v>
      </c>
      <c r="H10" s="569" t="s">
        <v>138</v>
      </c>
      <c r="I10" s="569" t="s">
        <v>139</v>
      </c>
      <c r="J10" s="569" t="s">
        <v>455</v>
      </c>
      <c r="K10" s="569" t="s">
        <v>141</v>
      </c>
      <c r="L10" s="570" t="s">
        <v>142</v>
      </c>
    </row>
    <row r="11" customFormat="false" ht="18" hidden="false" customHeight="true" outlineLevel="0" collapsed="false">
      <c r="A11" s="741" t="s">
        <v>400</v>
      </c>
      <c r="B11" s="741"/>
      <c r="C11" s="741"/>
      <c r="D11" s="741"/>
      <c r="E11" s="741"/>
      <c r="F11" s="741"/>
      <c r="G11" s="741"/>
      <c r="H11" s="741"/>
      <c r="I11" s="741"/>
      <c r="J11" s="741"/>
      <c r="K11" s="741"/>
      <c r="L11" s="741"/>
    </row>
    <row r="12" customFormat="false" ht="18" hidden="false" customHeight="true" outlineLevel="0" collapsed="false">
      <c r="A12" s="574" t="n">
        <v>1</v>
      </c>
      <c r="B12" s="575" t="n">
        <v>1</v>
      </c>
      <c r="C12" s="576" t="s">
        <v>401</v>
      </c>
      <c r="D12" s="576"/>
      <c r="E12" s="577" t="n">
        <v>220</v>
      </c>
      <c r="F12" s="578" t="n">
        <f aca="false">Dados!F8</f>
        <v>2524.9</v>
      </c>
      <c r="G12" s="579" t="n">
        <v>0</v>
      </c>
      <c r="H12" s="579" t="n">
        <v>0</v>
      </c>
      <c r="I12" s="580" t="n">
        <v>0</v>
      </c>
      <c r="J12" s="580" t="n">
        <v>0</v>
      </c>
      <c r="K12" s="580" t="n">
        <f aca="false">F12</f>
        <v>2524.9</v>
      </c>
      <c r="L12" s="581" t="n">
        <v>0</v>
      </c>
    </row>
    <row r="13" customFormat="false" ht="18" hidden="false" customHeight="true" outlineLevel="0" collapsed="false">
      <c r="A13" s="574"/>
      <c r="B13" s="575"/>
      <c r="C13" s="582" t="s">
        <v>293</v>
      </c>
      <c r="D13" s="582"/>
      <c r="E13" s="582"/>
      <c r="F13" s="583" t="n">
        <v>0.3</v>
      </c>
      <c r="G13" s="584" t="n">
        <f aca="false">ROUND(($F$13*G12),2)</f>
        <v>0</v>
      </c>
      <c r="H13" s="584" t="n">
        <f aca="false">ROUND(($F$13*H12),2)</f>
        <v>0</v>
      </c>
      <c r="I13" s="584" t="n">
        <f aca="false">ROUND(($F$13*I12),2)</f>
        <v>0</v>
      </c>
      <c r="J13" s="584" t="n">
        <v>0</v>
      </c>
      <c r="K13" s="584" t="n">
        <f aca="false">ROUND(($F$13*K12),2)</f>
        <v>757.47</v>
      </c>
      <c r="L13" s="585" t="n">
        <f aca="false">ROUND(($F$13*L12),2)</f>
        <v>0</v>
      </c>
    </row>
    <row r="14" customFormat="false" ht="18" hidden="false" customHeight="true" outlineLevel="0" collapsed="false">
      <c r="A14" s="574"/>
      <c r="B14" s="575"/>
      <c r="C14" s="586" t="s">
        <v>402</v>
      </c>
      <c r="D14" s="586"/>
      <c r="E14" s="586"/>
      <c r="F14" s="586"/>
      <c r="G14" s="787" t="n">
        <f aca="false">SUM(G12:G13)</f>
        <v>0</v>
      </c>
      <c r="H14" s="276" t="n">
        <f aca="false">SUM(H12:H13)</f>
        <v>0</v>
      </c>
      <c r="I14" s="276" t="n">
        <f aca="false">SUM(I12:I13)</f>
        <v>0</v>
      </c>
      <c r="J14" s="276" t="n">
        <f aca="false">SUM(J12:J13)</f>
        <v>0</v>
      </c>
      <c r="K14" s="276" t="n">
        <f aca="false">SUM(K12:K13)</f>
        <v>3282.37</v>
      </c>
      <c r="L14" s="587" t="n">
        <f aca="false">SUM(L12:L13)</f>
        <v>0</v>
      </c>
    </row>
    <row r="15" customFormat="false" ht="18" hidden="false" customHeight="true" outlineLevel="0" collapsed="false">
      <c r="A15" s="574"/>
      <c r="B15" s="575"/>
      <c r="C15" s="588" t="s">
        <v>122</v>
      </c>
      <c r="D15" s="588"/>
      <c r="E15" s="588"/>
      <c r="F15" s="589" t="n">
        <v>0</v>
      </c>
      <c r="G15" s="276" t="n">
        <v>0</v>
      </c>
      <c r="H15" s="276" t="n">
        <v>0</v>
      </c>
      <c r="I15" s="276" t="n">
        <v>0</v>
      </c>
      <c r="J15" s="276" t="n">
        <v>0</v>
      </c>
      <c r="K15" s="276" t="n">
        <v>0</v>
      </c>
      <c r="L15" s="587" t="n">
        <v>0</v>
      </c>
    </row>
    <row r="16" customFormat="false" ht="27" hidden="false" customHeight="true" outlineLevel="0" collapsed="false">
      <c r="A16" s="574"/>
      <c r="B16" s="575"/>
      <c r="C16" s="588" t="s">
        <v>456</v>
      </c>
      <c r="D16" s="588"/>
      <c r="E16" s="590"/>
      <c r="F16" s="591" t="n">
        <v>0</v>
      </c>
      <c r="G16" s="276" t="n">
        <v>0</v>
      </c>
      <c r="H16" s="276" t="n">
        <v>0</v>
      </c>
      <c r="I16" s="578" t="n">
        <v>0</v>
      </c>
      <c r="J16" s="578" t="n">
        <v>0</v>
      </c>
      <c r="K16" s="578" t="n">
        <v>0</v>
      </c>
      <c r="L16" s="592" t="n">
        <v>0</v>
      </c>
    </row>
    <row r="17" customFormat="false" ht="27" hidden="false" customHeight="true" outlineLevel="0" collapsed="false">
      <c r="A17" s="574"/>
      <c r="B17" s="575"/>
      <c r="C17" s="588" t="s">
        <v>457</v>
      </c>
      <c r="D17" s="588"/>
      <c r="E17" s="590"/>
      <c r="F17" s="591" t="n">
        <v>0</v>
      </c>
      <c r="G17" s="593" t="n">
        <v>0</v>
      </c>
      <c r="H17" s="593" t="n">
        <f aca="false">ROUND((H12*F17),2)</f>
        <v>0</v>
      </c>
      <c r="I17" s="594" t="n">
        <v>0</v>
      </c>
      <c r="J17" s="594" t="n">
        <v>0</v>
      </c>
      <c r="K17" s="594" t="n">
        <v>0</v>
      </c>
      <c r="L17" s="595" t="n">
        <v>0</v>
      </c>
    </row>
    <row r="18" customFormat="false" ht="18" hidden="false" customHeight="true" outlineLevel="0" collapsed="false">
      <c r="A18" s="574"/>
      <c r="B18" s="575"/>
      <c r="C18" s="596" t="s">
        <v>117</v>
      </c>
      <c r="D18" s="597"/>
      <c r="E18" s="598" t="n">
        <f aca="false">Dados!O10</f>
        <v>15.21</v>
      </c>
      <c r="F18" s="599" t="n">
        <f aca="false">Dados!K12</f>
        <v>0.4</v>
      </c>
      <c r="G18" s="593" t="n">
        <v>0</v>
      </c>
      <c r="H18" s="593" t="n">
        <v>0</v>
      </c>
      <c r="I18" s="593" t="n">
        <v>0</v>
      </c>
      <c r="J18" s="593" t="n">
        <f aca="false">($F$18*J14/220)*7*$E$18</f>
        <v>0</v>
      </c>
      <c r="K18" s="593" t="n">
        <v>0</v>
      </c>
      <c r="L18" s="595" t="n">
        <f aca="false">((($F$18*L14/220)*7)*$E$18)</f>
        <v>0</v>
      </c>
    </row>
    <row r="19" customFormat="false" ht="18" hidden="false" customHeight="true" outlineLevel="0" collapsed="false">
      <c r="A19" s="574"/>
      <c r="B19" s="575"/>
      <c r="C19" s="600" t="s">
        <v>336</v>
      </c>
      <c r="D19" s="600"/>
      <c r="E19" s="600"/>
      <c r="F19" s="601" t="n">
        <v>0.2</v>
      </c>
      <c r="G19" s="593" t="n">
        <f aca="false">G18*$F$19</f>
        <v>0</v>
      </c>
      <c r="H19" s="593" t="n">
        <f aca="false">H18*$F$19</f>
        <v>0</v>
      </c>
      <c r="I19" s="593" t="n">
        <f aca="false">I18*$F$19</f>
        <v>0</v>
      </c>
      <c r="J19" s="593" t="n">
        <f aca="false">J18*$F$19</f>
        <v>0</v>
      </c>
      <c r="K19" s="593" t="n">
        <f aca="false">K18*$F$19</f>
        <v>0</v>
      </c>
      <c r="L19" s="595" t="n">
        <f aca="false">L18*$F$19</f>
        <v>0</v>
      </c>
    </row>
    <row r="20" customFormat="false" ht="18" hidden="false" customHeight="true" outlineLevel="0" collapsed="false">
      <c r="A20" s="574"/>
      <c r="B20" s="575"/>
      <c r="C20" s="602" t="s">
        <v>405</v>
      </c>
      <c r="D20" s="602"/>
      <c r="E20" s="602"/>
      <c r="F20" s="602"/>
      <c r="G20" s="603" t="n">
        <f aca="false">SUM(G14:G19)</f>
        <v>0</v>
      </c>
      <c r="H20" s="603" t="n">
        <f aca="false">SUM(H14:H19)</f>
        <v>0</v>
      </c>
      <c r="I20" s="603" t="n">
        <f aca="false">SUM(I14:I19)</f>
        <v>0</v>
      </c>
      <c r="J20" s="603" t="n">
        <f aca="false">SUM(J14:J19)</f>
        <v>0</v>
      </c>
      <c r="K20" s="603" t="n">
        <f aca="false">SUM(K14:K19)</f>
        <v>3282.37</v>
      </c>
      <c r="L20" s="604" t="n">
        <f aca="false">SUM(L14:L19)</f>
        <v>0</v>
      </c>
    </row>
    <row r="21" customFormat="false" ht="18" hidden="false" customHeight="true" outlineLevel="0" collapsed="false">
      <c r="A21" s="574"/>
      <c r="B21" s="575"/>
      <c r="C21" s="605" t="s">
        <v>406</v>
      </c>
      <c r="D21" s="605"/>
      <c r="E21" s="605"/>
      <c r="F21" s="606" t="n">
        <f aca="false">Encargos!C58</f>
        <v>0.764</v>
      </c>
      <c r="G21" s="579" t="n">
        <f aca="false">ROUND(($F$21*G20),2)</f>
        <v>0</v>
      </c>
      <c r="H21" s="579" t="n">
        <f aca="false">ROUND(($F$21*H20),2)</f>
        <v>0</v>
      </c>
      <c r="I21" s="579" t="n">
        <f aca="false">ROUND(($F$21*I20),2)</f>
        <v>0</v>
      </c>
      <c r="J21" s="579" t="n">
        <f aca="false">ROUND(($F$21*J20),2)</f>
        <v>0</v>
      </c>
      <c r="K21" s="579" t="n">
        <f aca="false">ROUND(($F$21*K20),2)</f>
        <v>2507.73</v>
      </c>
      <c r="L21" s="581" t="n">
        <f aca="false">ROUND(($F$21*L20),2)</f>
        <v>0</v>
      </c>
    </row>
    <row r="22" customFormat="false" ht="43.5" hidden="false" customHeight="true" outlineLevel="0" collapsed="false">
      <c r="A22" s="574"/>
      <c r="B22" s="575"/>
      <c r="C22" s="607" t="s">
        <v>341</v>
      </c>
      <c r="D22" s="607" t="n">
        <f aca="false">Dados!O11</f>
        <v>4.97</v>
      </c>
      <c r="E22" s="608" t="n">
        <f aca="false">Dados!E15</f>
        <v>22</v>
      </c>
      <c r="F22" s="593" t="n">
        <f aca="false">Dados!O10</f>
        <v>15.21</v>
      </c>
      <c r="G22" s="584" t="n">
        <v>0</v>
      </c>
      <c r="H22" s="584" t="n">
        <v>0</v>
      </c>
      <c r="I22" s="609" t="n">
        <v>0</v>
      </c>
      <c r="J22" s="584" t="n">
        <v>0</v>
      </c>
      <c r="K22" s="584" t="n">
        <f aca="false">ROUND((((K14/220)+((K14/220)*0.6))*$F$22),2)</f>
        <v>363.09</v>
      </c>
      <c r="L22" s="585" t="n">
        <f aca="false">ROUND((((L14/220)+((L14/220)*0.6))*$F$22),2)</f>
        <v>0</v>
      </c>
    </row>
    <row r="23" customFormat="false" ht="18" hidden="false" customHeight="true" outlineLevel="0" collapsed="false">
      <c r="A23" s="610" t="s">
        <v>407</v>
      </c>
      <c r="B23" s="610"/>
      <c r="C23" s="610"/>
      <c r="D23" s="610"/>
      <c r="E23" s="610"/>
      <c r="F23" s="610"/>
      <c r="G23" s="611" t="n">
        <f aca="false">SUM(G20:G22)</f>
        <v>0</v>
      </c>
      <c r="H23" s="611" t="n">
        <f aca="false">SUM(H20:H22)</f>
        <v>0</v>
      </c>
      <c r="I23" s="611" t="n">
        <f aca="false">SUM(I20:I22)</f>
        <v>0</v>
      </c>
      <c r="J23" s="611" t="n">
        <f aca="false">SUM(J20:J22)</f>
        <v>0</v>
      </c>
      <c r="K23" s="611" t="n">
        <f aca="false">SUM(K20:K22)</f>
        <v>6153.19</v>
      </c>
      <c r="L23" s="612" t="n">
        <f aca="false">SUM(L20:L22)</f>
        <v>0</v>
      </c>
    </row>
    <row r="24" customFormat="false" ht="18" hidden="false" customHeight="true" outlineLevel="0" collapsed="false">
      <c r="A24" s="613" t="s">
        <v>408</v>
      </c>
      <c r="B24" s="613"/>
      <c r="C24" s="613"/>
      <c r="D24" s="613"/>
      <c r="E24" s="613"/>
      <c r="F24" s="613"/>
      <c r="G24" s="613"/>
      <c r="H24" s="613"/>
      <c r="I24" s="613"/>
      <c r="J24" s="613"/>
      <c r="K24" s="613"/>
      <c r="L24" s="613"/>
    </row>
    <row r="25" customFormat="false" ht="18" hidden="false" customHeight="true" outlineLevel="0" collapsed="false">
      <c r="A25" s="614" t="s">
        <v>205</v>
      </c>
      <c r="B25" s="614"/>
      <c r="C25" s="496" t="s">
        <v>409</v>
      </c>
      <c r="D25" s="496"/>
      <c r="E25" s="615" t="s">
        <v>206</v>
      </c>
      <c r="F25" s="616" t="s">
        <v>410</v>
      </c>
      <c r="G25" s="616"/>
      <c r="H25" s="616"/>
      <c r="I25" s="616"/>
      <c r="J25" s="616"/>
      <c r="K25" s="616"/>
      <c r="L25" s="616"/>
    </row>
    <row r="26" customFormat="false" ht="18" hidden="false" customHeight="true" outlineLevel="0" collapsed="false">
      <c r="A26" s="617" t="s">
        <v>107</v>
      </c>
      <c r="B26" s="617"/>
      <c r="C26" s="617"/>
      <c r="D26" s="577"/>
      <c r="E26" s="618"/>
      <c r="F26" s="619"/>
      <c r="G26" s="579" t="n">
        <v>0</v>
      </c>
      <c r="H26" s="579" t="n">
        <v>0</v>
      </c>
      <c r="I26" s="579" t="n">
        <v>0</v>
      </c>
      <c r="J26" s="579" t="n">
        <v>0</v>
      </c>
      <c r="K26" s="579" t="n">
        <f aca="false">Dados!$F$9</f>
        <v>82.45</v>
      </c>
      <c r="L26" s="581"/>
    </row>
    <row r="27" customFormat="false" ht="18" hidden="false" customHeight="true" outlineLevel="0" collapsed="false">
      <c r="A27" s="274" t="s">
        <v>110</v>
      </c>
      <c r="B27" s="274"/>
      <c r="C27" s="274"/>
      <c r="D27" s="760"/>
      <c r="E27" s="761"/>
      <c r="F27" s="646"/>
      <c r="G27" s="593" t="n">
        <v>0</v>
      </c>
      <c r="H27" s="593" t="n">
        <v>0</v>
      </c>
      <c r="I27" s="593" t="n">
        <v>0</v>
      </c>
      <c r="J27" s="593" t="n">
        <v>0</v>
      </c>
      <c r="K27" s="593" t="n">
        <f aca="false">Dados!$F$10</f>
        <v>20.7</v>
      </c>
      <c r="L27" s="595"/>
    </row>
    <row r="28" customFormat="false" ht="24.75" hidden="false" customHeight="true" outlineLevel="0" collapsed="false">
      <c r="A28" s="620" t="s">
        <v>411</v>
      </c>
      <c r="B28" s="620"/>
      <c r="C28" s="620"/>
      <c r="D28" s="607"/>
      <c r="E28" s="593"/>
      <c r="F28" s="623"/>
      <c r="G28" s="593" t="n">
        <v>0</v>
      </c>
      <c r="H28" s="593" t="n">
        <v>0</v>
      </c>
      <c r="I28" s="593" t="n">
        <v>0</v>
      </c>
      <c r="J28" s="593" t="n">
        <v>0</v>
      </c>
      <c r="K28" s="593" t="n">
        <f aca="false">Dados!$F$11</f>
        <v>4</v>
      </c>
      <c r="L28" s="595"/>
    </row>
    <row r="29" customFormat="false" ht="18" hidden="false" customHeight="true" outlineLevel="0" collapsed="false">
      <c r="A29" s="620" t="s">
        <v>116</v>
      </c>
      <c r="B29" s="620"/>
      <c r="C29" s="620"/>
      <c r="D29" s="275"/>
      <c r="E29" s="532"/>
      <c r="F29" s="623"/>
      <c r="G29" s="593" t="n">
        <v>0</v>
      </c>
      <c r="H29" s="593" t="n">
        <v>0</v>
      </c>
      <c r="I29" s="593" t="n">
        <v>0</v>
      </c>
      <c r="J29" s="593" t="n">
        <v>0</v>
      </c>
      <c r="K29" s="593" t="n">
        <f aca="false">Dados!$F$12</f>
        <v>156.95</v>
      </c>
      <c r="L29" s="595"/>
    </row>
    <row r="30" customFormat="false" ht="18" hidden="false" customHeight="true" outlineLevel="0" collapsed="false">
      <c r="A30" s="620" t="s">
        <v>412</v>
      </c>
      <c r="B30" s="620"/>
      <c r="C30" s="620"/>
      <c r="D30" s="275"/>
      <c r="E30" s="532"/>
      <c r="F30" s="623"/>
      <c r="G30" s="593" t="n">
        <v>0</v>
      </c>
      <c r="H30" s="593" t="n">
        <v>0</v>
      </c>
      <c r="I30" s="593" t="n">
        <v>0</v>
      </c>
      <c r="J30" s="593" t="n">
        <v>0</v>
      </c>
      <c r="K30" s="593" t="n">
        <f aca="false">Dados!$F$13</f>
        <v>21.17</v>
      </c>
      <c r="L30" s="595"/>
    </row>
    <row r="31" customFormat="false" ht="18" hidden="false" customHeight="true" outlineLevel="0" collapsed="false">
      <c r="A31" s="274" t="s">
        <v>125</v>
      </c>
      <c r="B31" s="274"/>
      <c r="C31" s="274"/>
      <c r="D31" s="275"/>
      <c r="E31" s="593"/>
      <c r="F31" s="623"/>
      <c r="G31" s="593" t="n">
        <v>0</v>
      </c>
      <c r="H31" s="593" t="n">
        <v>0</v>
      </c>
      <c r="I31" s="593" t="n">
        <v>0</v>
      </c>
      <c r="J31" s="593" t="n">
        <v>0</v>
      </c>
      <c r="K31" s="593" t="n">
        <f aca="false">Dados!$F$14</f>
        <v>210.57</v>
      </c>
      <c r="L31" s="595"/>
    </row>
    <row r="32" customFormat="false" ht="18" hidden="false" customHeight="true" outlineLevel="0" collapsed="false">
      <c r="A32" s="624" t="s">
        <v>126</v>
      </c>
      <c r="B32" s="624"/>
      <c r="C32" s="625" t="n">
        <f aca="false">Dados!E15</f>
        <v>22</v>
      </c>
      <c r="D32" s="626" t="n">
        <f aca="false">Dados!D15</f>
        <v>15.21</v>
      </c>
      <c r="E32" s="627" t="n">
        <f aca="false">Dados!F15</f>
        <v>0</v>
      </c>
      <c r="F32" s="623" t="n">
        <f aca="false">Dados!G15</f>
        <v>28.16</v>
      </c>
      <c r="G32" s="593" t="n">
        <v>0</v>
      </c>
      <c r="H32" s="593" t="n">
        <v>0</v>
      </c>
      <c r="I32" s="593" t="n">
        <v>0</v>
      </c>
      <c r="J32" s="593" t="n">
        <v>0</v>
      </c>
      <c r="K32" s="593" t="n">
        <f aca="false">ROUND((($F$32*$D$32)-(($F$32*$D$32)*$E$32)),2)</f>
        <v>428.31</v>
      </c>
      <c r="L32" s="595"/>
    </row>
    <row r="33" customFormat="false" ht="18" hidden="false" customHeight="true" outlineLevel="0" collapsed="false">
      <c r="A33" s="629" t="s">
        <v>128</v>
      </c>
      <c r="B33" s="629"/>
      <c r="C33" s="630" t="n">
        <f aca="false">Dados!E16</f>
        <v>22</v>
      </c>
      <c r="D33" s="631" t="n">
        <f aca="false">Dados!D16</f>
        <v>15.21</v>
      </c>
      <c r="E33" s="632" t="n">
        <f aca="false">Dados!F16</f>
        <v>0.06</v>
      </c>
      <c r="F33" s="633" t="n">
        <f aca="false">Dados!E47</f>
        <v>3.1</v>
      </c>
      <c r="G33" s="276" t="n">
        <v>0</v>
      </c>
      <c r="H33" s="276" t="n">
        <v>0</v>
      </c>
      <c r="I33" s="276" t="n">
        <v>0</v>
      </c>
      <c r="J33" s="276" t="n">
        <v>0</v>
      </c>
      <c r="K33" s="276" t="n">
        <f aca="false">ROUND((IF(((($F$33*2)*$D$33)-($E$33*K12))&gt;0,((($F$33*2)*$D$33)-($E$33*K12)),0)),2)</f>
        <v>0</v>
      </c>
      <c r="L33" s="587"/>
    </row>
    <row r="34" customFormat="false" ht="18" hidden="false" customHeight="true" outlineLevel="0" collapsed="false">
      <c r="A34" s="629" t="str">
        <f aca="false">Dados!H17</f>
        <v>Outros (inserir somente com a justificativa legal)</v>
      </c>
      <c r="B34" s="629"/>
      <c r="C34" s="629"/>
      <c r="D34" s="629"/>
      <c r="E34" s="764"/>
      <c r="F34" s="765"/>
      <c r="G34" s="634" t="n">
        <f aca="false">Dados!M17</f>
        <v>0</v>
      </c>
      <c r="H34" s="276" t="n">
        <f aca="false">Dados!M17</f>
        <v>0</v>
      </c>
      <c r="I34" s="276" t="n">
        <f aca="false">Dados!M17</f>
        <v>0</v>
      </c>
      <c r="J34" s="276" t="n">
        <f aca="false">Dados!M17</f>
        <v>0</v>
      </c>
      <c r="K34" s="276" t="n">
        <f aca="false">Dados!M17</f>
        <v>0</v>
      </c>
      <c r="L34" s="587" t="n">
        <f aca="false">Dados!M17</f>
        <v>0</v>
      </c>
    </row>
    <row r="35" customFormat="false" ht="18" hidden="false" customHeight="true" outlineLevel="0" collapsed="false">
      <c r="A35" s="629" t="str">
        <f aca="false">Dados!H18</f>
        <v>Outros (inserir somente com a justificativa legal)</v>
      </c>
      <c r="B35" s="629"/>
      <c r="C35" s="629"/>
      <c r="D35" s="629"/>
      <c r="E35" s="764"/>
      <c r="F35" s="765"/>
      <c r="G35" s="634" t="n">
        <f aca="false">Dados!M18</f>
        <v>0</v>
      </c>
      <c r="H35" s="276" t="n">
        <f aca="false">Dados!M18</f>
        <v>0</v>
      </c>
      <c r="I35" s="276" t="n">
        <f aca="false">Dados!M18</f>
        <v>0</v>
      </c>
      <c r="J35" s="276" t="n">
        <f aca="false">Dados!M18</f>
        <v>0</v>
      </c>
      <c r="K35" s="276" t="n">
        <f aca="false">Dados!M18</f>
        <v>0</v>
      </c>
      <c r="L35" s="587" t="n">
        <f aca="false">Dados!M18</f>
        <v>0</v>
      </c>
    </row>
    <row r="36" customFormat="false" ht="18" hidden="false" customHeight="true" outlineLevel="0" collapsed="false">
      <c r="A36" s="629" t="str">
        <f aca="false">Dados!H19</f>
        <v>Outros (inserir somente com a justificativa legal)</v>
      </c>
      <c r="B36" s="629"/>
      <c r="C36" s="629"/>
      <c r="D36" s="629"/>
      <c r="E36" s="764"/>
      <c r="F36" s="765"/>
      <c r="G36" s="634" t="n">
        <f aca="false">Dados!M19</f>
        <v>0</v>
      </c>
      <c r="H36" s="276" t="n">
        <f aca="false">Dados!M19</f>
        <v>0</v>
      </c>
      <c r="I36" s="276" t="n">
        <f aca="false">Dados!M19</f>
        <v>0</v>
      </c>
      <c r="J36" s="276" t="n">
        <f aca="false">Dados!M19</f>
        <v>0</v>
      </c>
      <c r="K36" s="276" t="n">
        <f aca="false">Dados!M19</f>
        <v>0</v>
      </c>
      <c r="L36" s="587" t="n">
        <f aca="false">Dados!M19</f>
        <v>0</v>
      </c>
    </row>
    <row r="37" customFormat="false" ht="18" hidden="false" customHeight="true" outlineLevel="0" collapsed="false">
      <c r="A37" s="635" t="s">
        <v>413</v>
      </c>
      <c r="B37" s="635"/>
      <c r="C37" s="635"/>
      <c r="D37" s="635"/>
      <c r="E37" s="635"/>
      <c r="F37" s="635"/>
      <c r="G37" s="603" t="n">
        <f aca="false">SUM(G26:G36)</f>
        <v>0</v>
      </c>
      <c r="H37" s="603" t="n">
        <f aca="false">SUM(H26:H36)</f>
        <v>0</v>
      </c>
      <c r="I37" s="603" t="n">
        <f aca="false">SUM(I26:I36)</f>
        <v>0</v>
      </c>
      <c r="J37" s="603" t="n">
        <f aca="false">SUM(J26:J36)</f>
        <v>0</v>
      </c>
      <c r="K37" s="603" t="n">
        <f aca="false">SUM(K26:K36)</f>
        <v>924.15</v>
      </c>
      <c r="L37" s="604" t="n">
        <f aca="false">SUM(L26:L36)</f>
        <v>0</v>
      </c>
    </row>
    <row r="38" customFormat="false" ht="18" hidden="false" customHeight="true" outlineLevel="0" collapsed="false">
      <c r="A38" s="636" t="s">
        <v>414</v>
      </c>
      <c r="B38" s="636"/>
      <c r="C38" s="636"/>
      <c r="D38" s="636"/>
      <c r="E38" s="636"/>
      <c r="F38" s="636"/>
      <c r="G38" s="637" t="n">
        <f aca="false">G23+G37</f>
        <v>0</v>
      </c>
      <c r="H38" s="611" t="n">
        <f aca="false">H23+H37</f>
        <v>0</v>
      </c>
      <c r="I38" s="611" t="n">
        <f aca="false">I23+I37</f>
        <v>0</v>
      </c>
      <c r="J38" s="611" t="n">
        <f aca="false">J23+J37</f>
        <v>0</v>
      </c>
      <c r="K38" s="611" t="n">
        <f aca="false">K23+K37</f>
        <v>7077.34</v>
      </c>
      <c r="L38" s="612" t="n">
        <f aca="false">L23+L37</f>
        <v>0</v>
      </c>
    </row>
    <row r="39" customFormat="false" ht="18" hidden="false" customHeight="true" outlineLevel="0" collapsed="false">
      <c r="A39" s="613" t="s">
        <v>415</v>
      </c>
      <c r="B39" s="613"/>
      <c r="C39" s="613"/>
      <c r="D39" s="613"/>
      <c r="E39" s="613"/>
      <c r="F39" s="613"/>
      <c r="G39" s="613"/>
      <c r="H39" s="613"/>
      <c r="I39" s="613"/>
      <c r="J39" s="613"/>
      <c r="K39" s="613"/>
      <c r="L39" s="613"/>
    </row>
    <row r="40" customFormat="false" ht="18" hidden="false" customHeight="true" outlineLevel="0" collapsed="false">
      <c r="A40" s="638" t="s">
        <v>205</v>
      </c>
      <c r="B40" s="638"/>
      <c r="C40" s="638"/>
      <c r="D40" s="638"/>
      <c r="E40" s="496" t="s">
        <v>206</v>
      </c>
      <c r="F40" s="496"/>
      <c r="G40" s="639"/>
      <c r="H40" s="639"/>
      <c r="I40" s="639"/>
      <c r="J40" s="639"/>
      <c r="K40" s="639"/>
      <c r="L40" s="639"/>
    </row>
    <row r="41" customFormat="false" ht="18" hidden="false" customHeight="true" outlineLevel="0" collapsed="false">
      <c r="A41" s="640" t="s">
        <v>416</v>
      </c>
      <c r="B41" s="641"/>
      <c r="C41" s="641"/>
      <c r="D41" s="641"/>
      <c r="E41" s="642" t="n">
        <f aca="false">Dados!K8</f>
        <v>0.03</v>
      </c>
      <c r="F41" s="643"/>
      <c r="G41" s="644" t="n">
        <f aca="false">ROUND((G38*$E$41),2)</f>
        <v>0</v>
      </c>
      <c r="H41" s="579" t="n">
        <f aca="false">ROUND((H38*$E$41),2)</f>
        <v>0</v>
      </c>
      <c r="I41" s="579" t="n">
        <f aca="false">ROUND((I38*$E$41),2)</f>
        <v>0</v>
      </c>
      <c r="J41" s="579" t="n">
        <f aca="false">ROUND((J38*$E$41),2)</f>
        <v>0</v>
      </c>
      <c r="K41" s="579" t="n">
        <f aca="false">ROUND((K38*$E$41),2)</f>
        <v>212.32</v>
      </c>
      <c r="L41" s="581" t="n">
        <f aca="false">ROUND((L38*$E$41),2)</f>
        <v>0</v>
      </c>
    </row>
    <row r="42" customFormat="false" ht="18" hidden="false" customHeight="true" outlineLevel="0" collapsed="false">
      <c r="A42" s="645" t="s">
        <v>417</v>
      </c>
      <c r="B42" s="645"/>
      <c r="C42" s="645"/>
      <c r="D42" s="645"/>
      <c r="E42" s="646"/>
      <c r="F42" s="647"/>
      <c r="G42" s="593" t="n">
        <f aca="false">G38+G41</f>
        <v>0</v>
      </c>
      <c r="H42" s="593" t="n">
        <f aca="false">H38+H41</f>
        <v>0</v>
      </c>
      <c r="I42" s="593" t="n">
        <f aca="false">I38+I41</f>
        <v>0</v>
      </c>
      <c r="J42" s="593" t="n">
        <f aca="false">J38+J41</f>
        <v>0</v>
      </c>
      <c r="K42" s="593" t="n">
        <f aca="false">K38+K41</f>
        <v>7289.66</v>
      </c>
      <c r="L42" s="595" t="n">
        <f aca="false">L38+L41</f>
        <v>0</v>
      </c>
    </row>
    <row r="43" customFormat="false" ht="18" hidden="false" customHeight="true" outlineLevel="0" collapsed="false">
      <c r="A43" s="274" t="s">
        <v>108</v>
      </c>
      <c r="B43" s="274"/>
      <c r="C43" s="274"/>
      <c r="D43" s="274"/>
      <c r="E43" s="646" t="n">
        <f aca="false">Dados!K9</f>
        <v>0.0679</v>
      </c>
      <c r="F43" s="647"/>
      <c r="G43" s="593" t="n">
        <f aca="false">ROUND((G42*$E$43),2)</f>
        <v>0</v>
      </c>
      <c r="H43" s="593" t="n">
        <f aca="false">ROUND((H42*$E$43),2)</f>
        <v>0</v>
      </c>
      <c r="I43" s="593" t="n">
        <f aca="false">ROUND((I42*$E$43),2)</f>
        <v>0</v>
      </c>
      <c r="J43" s="593" t="n">
        <f aca="false">ROUND((J42*$E$43),2)</f>
        <v>0</v>
      </c>
      <c r="K43" s="593" t="n">
        <f aca="false">ROUND((K42*$E$43),2)</f>
        <v>494.97</v>
      </c>
      <c r="L43" s="595" t="n">
        <f aca="false">ROUND((L42*$E$43),2)</f>
        <v>0</v>
      </c>
    </row>
    <row r="44" customFormat="false" ht="24" hidden="false" customHeight="true" outlineLevel="0" collapsed="false">
      <c r="A44" s="648" t="s">
        <v>418</v>
      </c>
      <c r="B44" s="648"/>
      <c r="C44" s="648"/>
      <c r="D44" s="648"/>
      <c r="E44" s="649" t="n">
        <f aca="false">SUM(E41:E43)</f>
        <v>0.0979</v>
      </c>
      <c r="F44" s="650"/>
      <c r="G44" s="603" t="n">
        <f aca="false">G41+G43</f>
        <v>0</v>
      </c>
      <c r="H44" s="603" t="n">
        <f aca="false">H41+H43</f>
        <v>0</v>
      </c>
      <c r="I44" s="603" t="n">
        <f aca="false">I41+I43</f>
        <v>0</v>
      </c>
      <c r="J44" s="603" t="n">
        <f aca="false">J41+J43</f>
        <v>0</v>
      </c>
      <c r="K44" s="603" t="n">
        <f aca="false">K41+K43</f>
        <v>707.29</v>
      </c>
      <c r="L44" s="604" t="n">
        <f aca="false">L41+L43</f>
        <v>0</v>
      </c>
    </row>
    <row r="45" customFormat="false" ht="25.5" hidden="false" customHeight="true" outlineLevel="0" collapsed="false">
      <c r="A45" s="651" t="s">
        <v>419</v>
      </c>
      <c r="B45" s="651"/>
      <c r="C45" s="651"/>
      <c r="D45" s="651"/>
      <c r="E45" s="651"/>
      <c r="F45" s="651"/>
      <c r="G45" s="611" t="n">
        <f aca="false">G23+G37+G44</f>
        <v>0</v>
      </c>
      <c r="H45" s="611" t="n">
        <f aca="false">H23+H37+H44</f>
        <v>0</v>
      </c>
      <c r="I45" s="611" t="n">
        <f aca="false">I23+I37+I44</f>
        <v>0</v>
      </c>
      <c r="J45" s="611" t="n">
        <f aca="false">J23+J37+J44</f>
        <v>0</v>
      </c>
      <c r="K45" s="611" t="n">
        <f aca="false">K23+K37+K44</f>
        <v>7784.63</v>
      </c>
      <c r="L45" s="612" t="n">
        <f aca="false">L23+L37+L44</f>
        <v>0</v>
      </c>
    </row>
    <row r="46" customFormat="false" ht="18" hidden="false" customHeight="true" outlineLevel="0" collapsed="false">
      <c r="A46" s="652" t="s">
        <v>420</v>
      </c>
      <c r="B46" s="652"/>
      <c r="C46" s="652"/>
      <c r="D46" s="652"/>
      <c r="E46" s="652"/>
      <c r="F46" s="652"/>
      <c r="G46" s="652"/>
      <c r="H46" s="652"/>
      <c r="I46" s="652"/>
      <c r="J46" s="652"/>
      <c r="K46" s="652"/>
      <c r="L46" s="652"/>
    </row>
    <row r="47" customFormat="false" ht="18" hidden="false" customHeight="true" outlineLevel="0" collapsed="false">
      <c r="A47" s="653" t="s">
        <v>205</v>
      </c>
      <c r="B47" s="653"/>
      <c r="C47" s="653"/>
      <c r="D47" s="653"/>
      <c r="E47" s="438" t="s">
        <v>206</v>
      </c>
      <c r="F47" s="438"/>
      <c r="G47" s="654"/>
      <c r="H47" s="654"/>
      <c r="I47" s="654"/>
      <c r="J47" s="654"/>
      <c r="K47" s="654"/>
      <c r="L47" s="654"/>
    </row>
    <row r="48" customFormat="false" ht="18" hidden="false" customHeight="true" outlineLevel="0" collapsed="false">
      <c r="A48" s="617" t="s">
        <v>111</v>
      </c>
      <c r="B48" s="617"/>
      <c r="C48" s="617"/>
      <c r="D48" s="617"/>
      <c r="E48" s="646" t="n">
        <f aca="false">Dados!K10</f>
        <v>0.076</v>
      </c>
      <c r="F48" s="647"/>
      <c r="G48" s="644" t="n">
        <f aca="false">ROUND((G52*$E$48),2)</f>
        <v>0</v>
      </c>
      <c r="H48" s="579" t="n">
        <f aca="false">ROUND((H52*$E$48),2)</f>
        <v>0</v>
      </c>
      <c r="I48" s="579" t="n">
        <f aca="false">ROUND((I52*$E$48),2)</f>
        <v>0</v>
      </c>
      <c r="J48" s="579" t="n">
        <f aca="false">ROUND((J52*$E$48),2)</f>
        <v>0</v>
      </c>
      <c r="K48" s="579" t="n">
        <f aca="false">ROUND((K52*$E$48),2)</f>
        <v>682</v>
      </c>
      <c r="L48" s="581" t="n">
        <f aca="false">ROUND((L52*$E$48),2)</f>
        <v>0</v>
      </c>
    </row>
    <row r="49" customFormat="false" ht="18" hidden="false" customHeight="true" outlineLevel="0" collapsed="false">
      <c r="A49" s="274" t="s">
        <v>421</v>
      </c>
      <c r="B49" s="274"/>
      <c r="C49" s="274"/>
      <c r="D49" s="274"/>
      <c r="E49" s="646" t="n">
        <f aca="false">Dados!K11</f>
        <v>0.0165</v>
      </c>
      <c r="F49" s="647"/>
      <c r="G49" s="593" t="n">
        <f aca="false">ROUND((G52*$E$49),2)</f>
        <v>0</v>
      </c>
      <c r="H49" s="593" t="n">
        <f aca="false">ROUND((H52*$E$49),2)</f>
        <v>0</v>
      </c>
      <c r="I49" s="593" t="n">
        <f aca="false">ROUND((I52*$E$49),2)</f>
        <v>0</v>
      </c>
      <c r="J49" s="593" t="n">
        <f aca="false">ROUND((J52*$E$49),2)</f>
        <v>0</v>
      </c>
      <c r="K49" s="593" t="n">
        <f aca="false">ROUND((K52*$E$49),2)</f>
        <v>148.07</v>
      </c>
      <c r="L49" s="595" t="n">
        <f aca="false">ROUND((L52*$E$49),2)</f>
        <v>0</v>
      </c>
    </row>
    <row r="50" customFormat="false" ht="18" hidden="false" customHeight="true" outlineLevel="0" collapsed="false">
      <c r="A50" s="274" t="s">
        <v>134</v>
      </c>
      <c r="B50" s="274"/>
      <c r="C50" s="274"/>
      <c r="D50" s="274"/>
      <c r="E50" s="646" t="n">
        <f aca="false">Dados!D47</f>
        <v>0.04</v>
      </c>
      <c r="F50" s="647"/>
      <c r="G50" s="593" t="n">
        <f aca="false">ROUND((G52*$E$50),2)</f>
        <v>0</v>
      </c>
      <c r="H50" s="593" t="n">
        <f aca="false">ROUND((H52*$E$50),2)</f>
        <v>0</v>
      </c>
      <c r="I50" s="593" t="n">
        <f aca="false">ROUND((I52*$E$50),2)</f>
        <v>0</v>
      </c>
      <c r="J50" s="593" t="n">
        <f aca="false">ROUND((J52*$E$50),2)</f>
        <v>0</v>
      </c>
      <c r="K50" s="593" t="n">
        <f aca="false">ROUND((K52*$E$50),2)</f>
        <v>358.95</v>
      </c>
      <c r="L50" s="595" t="n">
        <f aca="false">ROUND((L52*$E$50),2)</f>
        <v>0</v>
      </c>
    </row>
    <row r="51" customFormat="false" ht="18.75" hidden="false" customHeight="true" outlineLevel="0" collapsed="false">
      <c r="A51" s="655" t="s">
        <v>422</v>
      </c>
      <c r="B51" s="655"/>
      <c r="C51" s="655"/>
      <c r="D51" s="655"/>
      <c r="E51" s="656" t="n">
        <f aca="false">SUM(E48:E50)</f>
        <v>0.1325</v>
      </c>
      <c r="F51" s="657"/>
      <c r="G51" s="634" t="n">
        <f aca="false">SUM(G48:G50)</f>
        <v>0</v>
      </c>
      <c r="H51" s="634" t="n">
        <f aca="false">SUM(H48:H50)</f>
        <v>0</v>
      </c>
      <c r="I51" s="634" t="n">
        <f aca="false">SUM(I48:I50)</f>
        <v>0</v>
      </c>
      <c r="J51" s="634" t="n">
        <f aca="false">SUM(J48:J50)</f>
        <v>0</v>
      </c>
      <c r="K51" s="634" t="n">
        <f aca="false">SUM(K48:K50)</f>
        <v>1189.02</v>
      </c>
      <c r="L51" s="658" t="n">
        <f aca="false">SUM(L48:L50)</f>
        <v>0</v>
      </c>
    </row>
    <row r="52" customFormat="false" ht="22.5" hidden="false" customHeight="true" outlineLevel="0" collapsed="false">
      <c r="A52" s="659" t="str">
        <f aca="false">A53</f>
        <v>VALOR MENSAL DA CATEGORIA</v>
      </c>
      <c r="B52" s="659"/>
      <c r="C52" s="659"/>
      <c r="D52" s="659"/>
      <c r="E52" s="659"/>
      <c r="F52" s="659"/>
      <c r="G52" s="660" t="n">
        <f aca="false">ROUND(G45/(1-$E$51),2)</f>
        <v>0</v>
      </c>
      <c r="H52" s="660" t="n">
        <f aca="false">ROUND(H45/(1-$E$51),2)</f>
        <v>0</v>
      </c>
      <c r="I52" s="660" t="n">
        <f aca="false">ROUND(I45/(1-$E$51),2)</f>
        <v>0</v>
      </c>
      <c r="J52" s="660" t="n">
        <f aca="false">ROUND(J45/(1-$E$51),2)</f>
        <v>0</v>
      </c>
      <c r="K52" s="660" t="n">
        <f aca="false">ROUND(K45/(1-$E$51),2)</f>
        <v>8973.64</v>
      </c>
      <c r="L52" s="661" t="n">
        <f aca="false">ROUND(L45/(1-$E$51),2)</f>
        <v>0</v>
      </c>
    </row>
    <row r="53" customFormat="false" ht="34.5" hidden="false" customHeight="true" outlineLevel="0" collapsed="false">
      <c r="A53" s="662" t="s">
        <v>377</v>
      </c>
      <c r="B53" s="662"/>
      <c r="C53" s="662"/>
      <c r="D53" s="662"/>
      <c r="E53" s="662"/>
      <c r="F53" s="662"/>
      <c r="G53" s="663" t="n">
        <f aca="false">G52</f>
        <v>0</v>
      </c>
      <c r="H53" s="663" t="n">
        <f aca="false">H52</f>
        <v>0</v>
      </c>
      <c r="I53" s="663" t="n">
        <f aca="false">I52</f>
        <v>0</v>
      </c>
      <c r="J53" s="663" t="n">
        <f aca="false">J52</f>
        <v>0</v>
      </c>
      <c r="K53" s="663" t="n">
        <f aca="false">K52</f>
        <v>8973.64</v>
      </c>
      <c r="L53" s="664" t="n">
        <f aca="false">L52</f>
        <v>0</v>
      </c>
    </row>
    <row r="54" customFormat="false" ht="39.75" hidden="false" customHeight="true" outlineLevel="0" collapsed="false">
      <c r="A54" s="662" t="s">
        <v>423</v>
      </c>
      <c r="B54" s="662"/>
      <c r="C54" s="662"/>
      <c r="D54" s="662"/>
      <c r="E54" s="662"/>
      <c r="F54" s="662"/>
      <c r="G54" s="663" t="n">
        <f aca="false">G53*1</f>
        <v>0</v>
      </c>
      <c r="H54" s="663" t="n">
        <f aca="false">H53*1</f>
        <v>0</v>
      </c>
      <c r="I54" s="663" t="n">
        <f aca="false">I53*2</f>
        <v>0</v>
      </c>
      <c r="J54" s="663" t="n">
        <f aca="false">J53*2</f>
        <v>0</v>
      </c>
      <c r="K54" s="663" t="n">
        <f aca="false">K53*2</f>
        <v>17947.28</v>
      </c>
      <c r="L54" s="664" t="n">
        <f aca="false">L53*2</f>
        <v>0</v>
      </c>
    </row>
    <row r="55" customFormat="false" ht="76.5" hidden="false" customHeight="true" outlineLevel="0" collapsed="false">
      <c r="A55" s="665"/>
      <c r="B55" s="665"/>
      <c r="C55" s="665"/>
      <c r="D55" s="665"/>
      <c r="E55" s="665"/>
      <c r="F55" s="665"/>
      <c r="G55" s="666"/>
      <c r="H55" s="666"/>
      <c r="I55" s="666"/>
      <c r="J55" s="666"/>
      <c r="K55" s="666"/>
      <c r="L55" s="666"/>
    </row>
    <row r="56" customFormat="false" ht="41.25" hidden="false" customHeight="true" outlineLevel="0" collapsed="false">
      <c r="A56" s="667" t="s">
        <v>424</v>
      </c>
      <c r="B56" s="667"/>
      <c r="C56" s="667"/>
      <c r="D56" s="667"/>
      <c r="E56" s="667"/>
      <c r="F56" s="667"/>
      <c r="G56" s="667"/>
      <c r="H56" s="667"/>
      <c r="I56" s="667"/>
      <c r="J56" s="667"/>
      <c r="K56" s="667"/>
      <c r="L56" s="667"/>
    </row>
    <row r="57" customFormat="false" ht="20.25" hidden="false" customHeight="true" outlineLevel="0" collapsed="false">
      <c r="A57" s="775" t="str">
        <f aca="false">BH!$A$57</f>
        <v>ANEXO X</v>
      </c>
      <c r="B57" s="775"/>
      <c r="C57" s="775"/>
      <c r="D57" s="775"/>
      <c r="E57" s="775"/>
      <c r="F57" s="775"/>
      <c r="G57" s="775"/>
      <c r="H57" s="775"/>
      <c r="I57" s="775"/>
      <c r="J57" s="775"/>
      <c r="K57" s="775"/>
      <c r="L57" s="775"/>
    </row>
    <row r="58" customFormat="false" ht="13.5" hidden="false" customHeight="true" outlineLevel="0" collapsed="false">
      <c r="A58" s="668"/>
      <c r="B58" s="669"/>
      <c r="C58" s="669"/>
      <c r="D58" s="669"/>
      <c r="E58" s="669"/>
      <c r="F58" s="669"/>
      <c r="G58" s="669"/>
      <c r="I58" s="669"/>
      <c r="J58" s="670" t="s">
        <v>102</v>
      </c>
      <c r="K58" s="669"/>
      <c r="L58" s="671"/>
    </row>
    <row r="59" customFormat="false" ht="69" hidden="false" customHeight="true" outlineLevel="0" collapsed="false">
      <c r="A59" s="672" t="s">
        <v>425</v>
      </c>
      <c r="B59" s="672"/>
      <c r="C59" s="672"/>
      <c r="D59" s="672"/>
      <c r="E59" s="672"/>
      <c r="F59" s="672"/>
      <c r="G59" s="673" t="str">
        <f aca="false">G10</f>
        <v>DIURNO 220H/M</v>
      </c>
      <c r="H59" s="673" t="str">
        <f aca="false">H10</f>
        <v>DIURNO 220H/M LÍDER</v>
      </c>
      <c r="I59" s="673" t="str">
        <f aca="false">I10</f>
        <v>DIURNO 12HX36H (COM INTERVALO)</v>
      </c>
      <c r="J59" s="673" t="str">
        <f aca="false">J10</f>
        <v>DIURNO 12HX36H INDENIZADO FINAIS SEMANA E FERIADOS)</v>
      </c>
      <c r="K59" s="673" t="str">
        <f aca="false">K10</f>
        <v>DIURNO 12HX36H (INDENIZADO)</v>
      </c>
      <c r="L59" s="674" t="str">
        <f aca="false">L10</f>
        <v>NOTURNO 12HX36H (INDENIZADO)</v>
      </c>
    </row>
    <row r="60" customFormat="false" ht="27.75" hidden="false" customHeight="true" outlineLevel="0" collapsed="false">
      <c r="A60" s="675" t="s">
        <v>426</v>
      </c>
      <c r="B60" s="676" t="s">
        <v>241</v>
      </c>
      <c r="C60" s="676"/>
      <c r="D60" s="676"/>
      <c r="E60" s="676"/>
      <c r="F60" s="677" t="s">
        <v>427</v>
      </c>
      <c r="G60" s="678" t="s">
        <v>102</v>
      </c>
      <c r="H60" s="678"/>
      <c r="I60" s="678"/>
      <c r="J60" s="678"/>
      <c r="K60" s="678"/>
      <c r="L60" s="678"/>
    </row>
    <row r="61" customFormat="false" ht="18" hidden="false" customHeight="true" outlineLevel="0" collapsed="false">
      <c r="A61" s="679" t="n">
        <v>1</v>
      </c>
      <c r="B61" s="680" t="s">
        <v>428</v>
      </c>
      <c r="C61" s="680"/>
      <c r="D61" s="680"/>
      <c r="E61" s="680"/>
      <c r="F61" s="680"/>
      <c r="G61" s="681" t="n">
        <f aca="false">G20</f>
        <v>0</v>
      </c>
      <c r="H61" s="681" t="n">
        <f aca="false">H20</f>
        <v>0</v>
      </c>
      <c r="I61" s="681" t="n">
        <f aca="false">I20</f>
        <v>0</v>
      </c>
      <c r="J61" s="681" t="n">
        <f aca="false">J20</f>
        <v>0</v>
      </c>
      <c r="K61" s="681" t="n">
        <f aca="false">K20</f>
        <v>3282.37</v>
      </c>
      <c r="L61" s="682" t="n">
        <f aca="false">L20</f>
        <v>0</v>
      </c>
    </row>
    <row r="62" customFormat="false" ht="18" hidden="false" customHeight="true" outlineLevel="0" collapsed="false">
      <c r="A62" s="683" t="s">
        <v>310</v>
      </c>
      <c r="B62" s="709" t="s">
        <v>242</v>
      </c>
      <c r="C62" s="709"/>
      <c r="D62" s="709"/>
      <c r="E62" s="709"/>
      <c r="F62" s="685" t="n">
        <f aca="false">Encargos!C40</f>
        <v>0.0909</v>
      </c>
      <c r="G62" s="276" t="n">
        <f aca="false">ROUND($F$62*G61,2)</f>
        <v>0</v>
      </c>
      <c r="H62" s="276" t="n">
        <f aca="false">ROUND($F$62*H61,2)</f>
        <v>0</v>
      </c>
      <c r="I62" s="276" t="n">
        <f aca="false">ROUND($F$62*I61,2)</f>
        <v>0</v>
      </c>
      <c r="J62" s="276" t="n">
        <f aca="false">ROUND($F$62*J61,2)</f>
        <v>0</v>
      </c>
      <c r="K62" s="276" t="n">
        <f aca="false">ROUND($F$62*K61,2)</f>
        <v>298.37</v>
      </c>
      <c r="L62" s="587" t="n">
        <f aca="false">ROUND($F$62*L61,2)</f>
        <v>0</v>
      </c>
    </row>
    <row r="63" customFormat="false" ht="28.5" hidden="false" customHeight="true" outlineLevel="0" collapsed="false">
      <c r="A63" s="683" t="s">
        <v>365</v>
      </c>
      <c r="B63" s="686" t="s">
        <v>247</v>
      </c>
      <c r="C63" s="686"/>
      <c r="D63" s="686"/>
      <c r="E63" s="686"/>
      <c r="F63" s="687" t="n">
        <f aca="false">F62*Encargos!C19</f>
        <v>0.0361782</v>
      </c>
      <c r="G63" s="276" t="n">
        <f aca="false">ROUND($F$63*G61,2)</f>
        <v>0</v>
      </c>
      <c r="H63" s="276" t="n">
        <f aca="false">ROUND($F$63*H61,2)</f>
        <v>0</v>
      </c>
      <c r="I63" s="276" t="n">
        <f aca="false">ROUND($F$63*I61,2)</f>
        <v>0</v>
      </c>
      <c r="J63" s="276" t="n">
        <f aca="false">ROUND($F$63*J61,2)</f>
        <v>0</v>
      </c>
      <c r="K63" s="276" t="n">
        <f aca="false">ROUND($F$63*K61,2)</f>
        <v>118.75</v>
      </c>
      <c r="L63" s="587" t="n">
        <f aca="false">ROUND($F$63*L61,2)</f>
        <v>0</v>
      </c>
    </row>
    <row r="64" customFormat="false" ht="24" hidden="false" customHeight="true" outlineLevel="0" collapsed="false">
      <c r="A64" s="688" t="s">
        <v>429</v>
      </c>
      <c r="B64" s="688"/>
      <c r="C64" s="688"/>
      <c r="D64" s="688"/>
      <c r="E64" s="688"/>
      <c r="F64" s="689" t="n">
        <f aca="false">SUM(F62:F63)</f>
        <v>0.1270782</v>
      </c>
      <c r="G64" s="690" t="n">
        <f aca="false">SUM(G62:G63)</f>
        <v>0</v>
      </c>
      <c r="H64" s="690" t="n">
        <f aca="false">SUM(H62:H63)</f>
        <v>0</v>
      </c>
      <c r="I64" s="690" t="n">
        <f aca="false">SUM(I62:I63)</f>
        <v>0</v>
      </c>
      <c r="J64" s="690" t="n">
        <f aca="false">SUM(J62:J63)</f>
        <v>0</v>
      </c>
      <c r="K64" s="690" t="n">
        <f aca="false">SUM(K62:K63)</f>
        <v>417.12</v>
      </c>
      <c r="L64" s="691" t="n">
        <f aca="false">SUM(L62:L63)</f>
        <v>0</v>
      </c>
    </row>
    <row r="65" customFormat="false" ht="18" hidden="false" customHeight="true" outlineLevel="0" collapsed="false">
      <c r="A65" s="692" t="s">
        <v>430</v>
      </c>
      <c r="B65" s="692"/>
      <c r="C65" s="692"/>
      <c r="D65" s="692"/>
      <c r="E65" s="692"/>
      <c r="F65" s="692"/>
      <c r="G65" s="693" t="n">
        <f aca="false">G64*12</f>
        <v>0</v>
      </c>
      <c r="H65" s="693" t="n">
        <f aca="false">H64*12</f>
        <v>0</v>
      </c>
      <c r="I65" s="693" t="n">
        <f aca="false">I64*12</f>
        <v>0</v>
      </c>
      <c r="J65" s="693" t="n">
        <f aca="false">J64*12</f>
        <v>0</v>
      </c>
      <c r="K65" s="693" t="n">
        <f aca="false">K64*12</f>
        <v>5005.44</v>
      </c>
      <c r="L65" s="694" t="n">
        <f aca="false">L64*12</f>
        <v>0</v>
      </c>
    </row>
    <row r="66" customFormat="false" ht="18" hidden="false" customHeight="true" outlineLevel="0" collapsed="false">
      <c r="A66" s="695" t="n">
        <v>2</v>
      </c>
      <c r="B66" s="696" t="s">
        <v>431</v>
      </c>
      <c r="C66" s="696"/>
      <c r="D66" s="696"/>
      <c r="E66" s="696"/>
      <c r="F66" s="696"/>
      <c r="G66" s="697" t="s">
        <v>102</v>
      </c>
      <c r="H66" s="697"/>
      <c r="I66" s="697"/>
      <c r="J66" s="697"/>
      <c r="K66" s="697"/>
      <c r="L66" s="697"/>
    </row>
    <row r="67" customFormat="false" ht="18" hidden="false" customHeight="true" outlineLevel="0" collapsed="false">
      <c r="A67" s="683" t="s">
        <v>310</v>
      </c>
      <c r="B67" s="698" t="s">
        <v>126</v>
      </c>
      <c r="C67" s="698"/>
      <c r="D67" s="698"/>
      <c r="E67" s="698"/>
      <c r="F67" s="698"/>
      <c r="G67" s="593" t="n">
        <f aca="false">G32</f>
        <v>0</v>
      </c>
      <c r="H67" s="593" t="n">
        <f aca="false">H32</f>
        <v>0</v>
      </c>
      <c r="I67" s="593" t="n">
        <f aca="false">I32</f>
        <v>0</v>
      </c>
      <c r="J67" s="593" t="n">
        <f aca="false">J32</f>
        <v>0</v>
      </c>
      <c r="K67" s="593" t="n">
        <f aca="false">K32</f>
        <v>428.31</v>
      </c>
      <c r="L67" s="595" t="n">
        <f aca="false">L32</f>
        <v>0</v>
      </c>
    </row>
    <row r="68" customFormat="false" ht="18" hidden="false" customHeight="true" outlineLevel="0" collapsed="false">
      <c r="A68" s="683" t="s">
        <v>299</v>
      </c>
      <c r="B68" s="698" t="s">
        <v>128</v>
      </c>
      <c r="C68" s="698"/>
      <c r="D68" s="698"/>
      <c r="E68" s="698"/>
      <c r="F68" s="698"/>
      <c r="G68" s="593" t="n">
        <f aca="false">G33</f>
        <v>0</v>
      </c>
      <c r="H68" s="593" t="n">
        <f aca="false">H33</f>
        <v>0</v>
      </c>
      <c r="I68" s="593" t="n">
        <f aca="false">I33</f>
        <v>0</v>
      </c>
      <c r="J68" s="593" t="n">
        <f aca="false">J33</f>
        <v>0</v>
      </c>
      <c r="K68" s="593" t="n">
        <f aca="false">K33</f>
        <v>0</v>
      </c>
      <c r="L68" s="595" t="n">
        <f aca="false">L33</f>
        <v>0</v>
      </c>
    </row>
    <row r="69" customFormat="false" ht="18" hidden="false" customHeight="true" outlineLevel="0" collapsed="false">
      <c r="A69" s="683" t="s">
        <v>324</v>
      </c>
      <c r="B69" s="698" t="s">
        <v>432</v>
      </c>
      <c r="C69" s="698"/>
      <c r="D69" s="698"/>
      <c r="E69" s="698"/>
      <c r="F69" s="698"/>
      <c r="G69" s="593" t="n">
        <f aca="false">G22</f>
        <v>0</v>
      </c>
      <c r="H69" s="593" t="n">
        <f aca="false">H22</f>
        <v>0</v>
      </c>
      <c r="I69" s="593" t="n">
        <f aca="false">I22</f>
        <v>0</v>
      </c>
      <c r="J69" s="593" t="n">
        <f aca="false">J22</f>
        <v>0</v>
      </c>
      <c r="K69" s="593" t="n">
        <f aca="false">K22</f>
        <v>363.09</v>
      </c>
      <c r="L69" s="595" t="n">
        <f aca="false">L22</f>
        <v>0</v>
      </c>
    </row>
    <row r="70" customFormat="false" ht="18" hidden="false" customHeight="true" outlineLevel="0" collapsed="false">
      <c r="A70" s="699" t="s">
        <v>433</v>
      </c>
      <c r="B70" s="699"/>
      <c r="C70" s="699"/>
      <c r="D70" s="699"/>
      <c r="E70" s="699"/>
      <c r="F70" s="699"/>
      <c r="G70" s="700" t="n">
        <f aca="false">SUM(G67:G69)</f>
        <v>0</v>
      </c>
      <c r="H70" s="700" t="n">
        <f aca="false">SUM(H67:H69)</f>
        <v>0</v>
      </c>
      <c r="I70" s="700" t="n">
        <f aca="false">SUM(I67:I69)</f>
        <v>0</v>
      </c>
      <c r="J70" s="700" t="n">
        <f aca="false">SUM(J67:J69)</f>
        <v>0</v>
      </c>
      <c r="K70" s="700" t="n">
        <f aca="false">SUM(K67:K69)</f>
        <v>791.4</v>
      </c>
      <c r="L70" s="701" t="n">
        <f aca="false">SUM(L67:L69)</f>
        <v>0</v>
      </c>
    </row>
    <row r="71" customFormat="false" ht="27" hidden="false" customHeight="true" outlineLevel="0" collapsed="false">
      <c r="A71" s="702" t="n">
        <v>5</v>
      </c>
      <c r="B71" s="703" t="s">
        <v>434</v>
      </c>
      <c r="C71" s="703"/>
      <c r="D71" s="703"/>
      <c r="E71" s="703"/>
      <c r="F71" s="704" t="s">
        <v>427</v>
      </c>
      <c r="G71" s="705" t="s">
        <v>263</v>
      </c>
      <c r="H71" s="705"/>
      <c r="I71" s="705"/>
      <c r="J71" s="705"/>
      <c r="K71" s="705"/>
      <c r="L71" s="705"/>
    </row>
    <row r="72" customFormat="false" ht="25.5" hidden="false" customHeight="true" outlineLevel="0" collapsed="false">
      <c r="A72" s="683" t="s">
        <v>310</v>
      </c>
      <c r="B72" s="686" t="s">
        <v>435</v>
      </c>
      <c r="C72" s="686"/>
      <c r="D72" s="686"/>
      <c r="E72" s="686"/>
      <c r="F72" s="706" t="n">
        <f aca="false">E41</f>
        <v>0.03</v>
      </c>
      <c r="G72" s="707" t="n">
        <f aca="false">ROUND(($F$72*G85),2)</f>
        <v>0</v>
      </c>
      <c r="H72" s="707" t="n">
        <f aca="false">ROUND(($F$72*H85),2)</f>
        <v>0</v>
      </c>
      <c r="I72" s="707" t="n">
        <f aca="false">ROUND(($F$72*I85),2)</f>
        <v>0</v>
      </c>
      <c r="J72" s="707" t="n">
        <f aca="false">ROUND(($F$72*J85),2)</f>
        <v>0</v>
      </c>
      <c r="K72" s="707" t="n">
        <f aca="false">ROUND(($F$72*K85),2)</f>
        <v>173.91</v>
      </c>
      <c r="L72" s="708" t="n">
        <f aca="false">ROUND(($F$72*L85),2)</f>
        <v>0</v>
      </c>
    </row>
    <row r="73" customFormat="false" ht="18" hidden="false" customHeight="true" outlineLevel="0" collapsed="false">
      <c r="A73" s="683" t="s">
        <v>299</v>
      </c>
      <c r="B73" s="709" t="s">
        <v>108</v>
      </c>
      <c r="C73" s="709"/>
      <c r="D73" s="709"/>
      <c r="E73" s="709"/>
      <c r="F73" s="706" t="n">
        <f aca="false">E43</f>
        <v>0.0679</v>
      </c>
      <c r="G73" s="707" t="n">
        <f aca="false">ROUND($F$73*(G72+G85),2)</f>
        <v>0</v>
      </c>
      <c r="H73" s="707" t="n">
        <f aca="false">ROUND($F$73*(H72+H85),2)</f>
        <v>0</v>
      </c>
      <c r="I73" s="707" t="n">
        <f aca="false">ROUND($F$73*(I72+I85),2)</f>
        <v>0</v>
      </c>
      <c r="J73" s="707" t="n">
        <f aca="false">ROUND($F$73*(J72+J85),2)</f>
        <v>0</v>
      </c>
      <c r="K73" s="707" t="n">
        <f aca="false">ROUND($F$73*(K72+K85),2)</f>
        <v>405.41</v>
      </c>
      <c r="L73" s="708" t="n">
        <f aca="false">ROUND($F$73*(L72+L85),2)</f>
        <v>0</v>
      </c>
    </row>
    <row r="74" customFormat="false" ht="18" hidden="false" customHeight="true" outlineLevel="0" collapsed="false">
      <c r="A74" s="710" t="s">
        <v>324</v>
      </c>
      <c r="B74" s="711" t="s">
        <v>436</v>
      </c>
      <c r="C74" s="711"/>
      <c r="D74" s="711"/>
      <c r="E74" s="711"/>
      <c r="F74" s="712" t="n">
        <f aca="false">SUM(F75:F78)</f>
        <v>0.1325</v>
      </c>
      <c r="G74" s="713" t="n">
        <f aca="false">ROUND((((G85+G72+G73)/(1-$F$74))-(G85+G72+G73)),2)</f>
        <v>0</v>
      </c>
      <c r="H74" s="713" t="n">
        <f aca="false">ROUND((((H85+H72+H73)/(1-$F$74))-(H85+H72+H73)),2)</f>
        <v>0</v>
      </c>
      <c r="I74" s="713" t="n">
        <f aca="false">ROUND((((I85+I72+I73)/(1-$F$74))-(I85+I72+I73)),2)</f>
        <v>0</v>
      </c>
      <c r="J74" s="713" t="n">
        <f aca="false">ROUND((((J85+J72+J73)/(1-$F$74))-(J85+J72+J73)),2)</f>
        <v>0</v>
      </c>
      <c r="K74" s="713" t="n">
        <f aca="false">ROUND((((K85+K72+K73)/(1-$F$74))-(K85+K72+K73)),2)</f>
        <v>973.88</v>
      </c>
      <c r="L74" s="714" t="n">
        <f aca="false">ROUND((((L85+L72+L73)/(1-$F$74))-(L85+L72+L73)),2)</f>
        <v>0</v>
      </c>
    </row>
    <row r="75" customFormat="false" ht="18" hidden="false" customHeight="true" outlineLevel="0" collapsed="false">
      <c r="A75" s="715" t="s">
        <v>437</v>
      </c>
      <c r="B75" s="709" t="s">
        <v>438</v>
      </c>
      <c r="C75" s="709"/>
      <c r="D75" s="709"/>
      <c r="E75" s="709"/>
      <c r="F75" s="706" t="n">
        <f aca="false">E48+E49</f>
        <v>0.0925</v>
      </c>
      <c r="G75" s="707" t="n">
        <f aca="false">ROUND(G87*$F$75,2)</f>
        <v>0</v>
      </c>
      <c r="H75" s="707" t="n">
        <f aca="false">ROUND(H87*$F$75,2)</f>
        <v>0</v>
      </c>
      <c r="I75" s="707" t="n">
        <f aca="false">ROUND(I87*$F$75,2)</f>
        <v>0</v>
      </c>
      <c r="J75" s="707" t="n">
        <f aca="false">ROUND(J87*$F$75,2)</f>
        <v>0</v>
      </c>
      <c r="K75" s="707" t="n">
        <f aca="false">ROUND(K87*$F$75,2)</f>
        <v>679.88</v>
      </c>
      <c r="L75" s="708" t="n">
        <f aca="false">ROUND(L87*$F$75,2)</f>
        <v>0</v>
      </c>
    </row>
    <row r="76" customFormat="false" ht="18" hidden="false" customHeight="true" outlineLevel="0" collapsed="false">
      <c r="A76" s="683" t="s">
        <v>439</v>
      </c>
      <c r="B76" s="716" t="s">
        <v>440</v>
      </c>
      <c r="C76" s="716"/>
      <c r="D76" s="716"/>
      <c r="E76" s="716"/>
      <c r="F76" s="717" t="n">
        <v>0</v>
      </c>
      <c r="G76" s="707" t="n">
        <f aca="false">ROUND(G87*$F$76,2)</f>
        <v>0</v>
      </c>
      <c r="H76" s="707" t="n">
        <f aca="false">ROUND(H87*$F$76,2)</f>
        <v>0</v>
      </c>
      <c r="I76" s="707" t="n">
        <f aca="false">ROUND(I87*$F$76,2)</f>
        <v>0</v>
      </c>
      <c r="J76" s="707" t="n">
        <f aca="false">ROUND(J87*$F$76,2)</f>
        <v>0</v>
      </c>
      <c r="K76" s="707" t="n">
        <f aca="false">ROUND(K87*$F$76,2)</f>
        <v>0</v>
      </c>
      <c r="L76" s="708" t="n">
        <f aca="false">ROUND(L87*$F$76,2)</f>
        <v>0</v>
      </c>
    </row>
    <row r="77" customFormat="false" ht="18" hidden="false" customHeight="true" outlineLevel="0" collapsed="false">
      <c r="A77" s="683" t="s">
        <v>441</v>
      </c>
      <c r="B77" s="709" t="s">
        <v>442</v>
      </c>
      <c r="C77" s="709"/>
      <c r="D77" s="709"/>
      <c r="E77" s="709"/>
      <c r="F77" s="712" t="n">
        <f aca="false">E50</f>
        <v>0.04</v>
      </c>
      <c r="G77" s="707" t="n">
        <f aca="false">ROUND(G87*$F$77,2)</f>
        <v>0</v>
      </c>
      <c r="H77" s="707" t="n">
        <f aca="false">ROUND(H87*$F$77,2)</f>
        <v>0</v>
      </c>
      <c r="I77" s="707" t="n">
        <f aca="false">ROUND(I87*$F$77,2)</f>
        <v>0</v>
      </c>
      <c r="J77" s="707" t="n">
        <f aca="false">ROUND(J87*$F$77,2)</f>
        <v>0</v>
      </c>
      <c r="K77" s="707" t="n">
        <f aca="false">ROUND(K87*$F$77,2)</f>
        <v>294</v>
      </c>
      <c r="L77" s="708" t="n">
        <f aca="false">ROUND(L87*$F$77,2)</f>
        <v>0</v>
      </c>
    </row>
    <row r="78" customFormat="false" ht="18" hidden="false" customHeight="true" outlineLevel="0" collapsed="false">
      <c r="A78" s="683" t="s">
        <v>443</v>
      </c>
      <c r="B78" s="716" t="s">
        <v>444</v>
      </c>
      <c r="C78" s="716"/>
      <c r="D78" s="716"/>
      <c r="E78" s="716"/>
      <c r="F78" s="717" t="n">
        <v>0</v>
      </c>
      <c r="G78" s="707" t="n">
        <f aca="false">ROUND(G87*$F$78,2)</f>
        <v>0</v>
      </c>
      <c r="H78" s="707" t="n">
        <f aca="false">ROUND(H87*$F$78,2)</f>
        <v>0</v>
      </c>
      <c r="I78" s="707" t="n">
        <f aca="false">ROUND(I87*$F$78,2)</f>
        <v>0</v>
      </c>
      <c r="J78" s="707" t="n">
        <f aca="false">ROUND(J87*$F$78,2)</f>
        <v>0</v>
      </c>
      <c r="K78" s="707" t="n">
        <f aca="false">ROUND(K87*$F$78,2)</f>
        <v>0</v>
      </c>
      <c r="L78" s="708" t="n">
        <f aca="false">ROUND(L87*$F$78,2)</f>
        <v>0</v>
      </c>
    </row>
    <row r="79" customFormat="false" ht="18" hidden="false" customHeight="true" outlineLevel="0" collapsed="false">
      <c r="A79" s="720" t="s">
        <v>445</v>
      </c>
      <c r="B79" s="721"/>
      <c r="C79" s="721"/>
      <c r="D79" s="721"/>
      <c r="E79" s="721"/>
      <c r="F79" s="722"/>
      <c r="G79" s="723" t="n">
        <f aca="false">ROUND(SUM(G72:G74),2)</f>
        <v>0</v>
      </c>
      <c r="H79" s="723" t="n">
        <f aca="false">ROUND(SUM(H72:H74),2)</f>
        <v>0</v>
      </c>
      <c r="I79" s="723" t="n">
        <f aca="false">ROUND(SUM(I72:I74),2)</f>
        <v>0</v>
      </c>
      <c r="J79" s="723" t="n">
        <f aca="false">ROUND(SUM(J72:J74),2)</f>
        <v>0</v>
      </c>
      <c r="K79" s="723" t="n">
        <f aca="false">ROUND(SUM(K72:K74),2)</f>
        <v>1553.2</v>
      </c>
      <c r="L79" s="724" t="n">
        <f aca="false">ROUND(SUM(L72:L74),2)</f>
        <v>0</v>
      </c>
    </row>
    <row r="80" customFormat="false" ht="18" hidden="false" customHeight="true" outlineLevel="0" collapsed="false">
      <c r="A80" s="725" t="s">
        <v>446</v>
      </c>
      <c r="B80" s="725"/>
      <c r="C80" s="725"/>
      <c r="D80" s="725"/>
      <c r="E80" s="725"/>
      <c r="F80" s="725"/>
      <c r="G80" s="725"/>
      <c r="H80" s="725"/>
      <c r="I80" s="725"/>
      <c r="J80" s="725"/>
      <c r="K80" s="725"/>
      <c r="L80" s="725"/>
    </row>
    <row r="81" customFormat="false" ht="18" hidden="false" customHeight="true" outlineLevel="0" collapsed="false">
      <c r="A81" s="726" t="s">
        <v>447</v>
      </c>
      <c r="B81" s="726"/>
      <c r="C81" s="726"/>
      <c r="D81" s="726"/>
      <c r="E81" s="726"/>
      <c r="F81" s="726"/>
      <c r="G81" s="726"/>
      <c r="H81" s="726"/>
      <c r="I81" s="726"/>
      <c r="J81" s="726"/>
      <c r="K81" s="726"/>
      <c r="L81" s="726"/>
    </row>
    <row r="82" customFormat="false" ht="18" hidden="false" customHeight="true" outlineLevel="0" collapsed="false">
      <c r="A82" s="727" t="s">
        <v>448</v>
      </c>
      <c r="B82" s="727"/>
      <c r="C82" s="727"/>
      <c r="D82" s="727"/>
      <c r="E82" s="727"/>
      <c r="F82" s="727"/>
      <c r="G82" s="728" t="s">
        <v>263</v>
      </c>
      <c r="H82" s="728"/>
      <c r="I82" s="728"/>
      <c r="J82" s="728"/>
      <c r="K82" s="728"/>
      <c r="L82" s="728"/>
    </row>
    <row r="83" customFormat="false" ht="18" hidden="false" customHeight="true" outlineLevel="0" collapsed="false">
      <c r="A83" s="683" t="s">
        <v>310</v>
      </c>
      <c r="B83" s="698" t="s">
        <v>449</v>
      </c>
      <c r="C83" s="698"/>
      <c r="D83" s="698"/>
      <c r="E83" s="698"/>
      <c r="F83" s="698"/>
      <c r="G83" s="729" t="n">
        <f aca="false">G65</f>
        <v>0</v>
      </c>
      <c r="H83" s="729" t="n">
        <f aca="false">H65</f>
        <v>0</v>
      </c>
      <c r="I83" s="729" t="n">
        <f aca="false">I65</f>
        <v>0</v>
      </c>
      <c r="J83" s="729" t="n">
        <f aca="false">J65</f>
        <v>0</v>
      </c>
      <c r="K83" s="729" t="n">
        <f aca="false">K65</f>
        <v>5005.44</v>
      </c>
      <c r="L83" s="730" t="n">
        <f aca="false">L65</f>
        <v>0</v>
      </c>
    </row>
    <row r="84" customFormat="false" ht="18" hidden="false" customHeight="true" outlineLevel="0" collapsed="false">
      <c r="A84" s="683" t="s">
        <v>299</v>
      </c>
      <c r="B84" s="698" t="s">
        <v>431</v>
      </c>
      <c r="C84" s="698"/>
      <c r="D84" s="698"/>
      <c r="E84" s="698"/>
      <c r="F84" s="698"/>
      <c r="G84" s="729" t="n">
        <f aca="false">G70</f>
        <v>0</v>
      </c>
      <c r="H84" s="729" t="n">
        <f aca="false">H70</f>
        <v>0</v>
      </c>
      <c r="I84" s="729" t="n">
        <f aca="false">I70</f>
        <v>0</v>
      </c>
      <c r="J84" s="729" t="n">
        <f aca="false">J70</f>
        <v>0</v>
      </c>
      <c r="K84" s="729" t="n">
        <f aca="false">K70</f>
        <v>791.4</v>
      </c>
      <c r="L84" s="730" t="n">
        <f aca="false">L70</f>
        <v>0</v>
      </c>
    </row>
    <row r="85" customFormat="false" ht="18" hidden="false" customHeight="true" outlineLevel="0" collapsed="false">
      <c r="A85" s="731" t="s">
        <v>450</v>
      </c>
      <c r="B85" s="731"/>
      <c r="C85" s="731"/>
      <c r="D85" s="731"/>
      <c r="E85" s="731"/>
      <c r="F85" s="731"/>
      <c r="G85" s="732" t="n">
        <f aca="false">SUM(G83:G84)</f>
        <v>0</v>
      </c>
      <c r="H85" s="732" t="n">
        <f aca="false">SUM(H83:H84)</f>
        <v>0</v>
      </c>
      <c r="I85" s="732" t="n">
        <f aca="false">SUM(I83:I84)</f>
        <v>0</v>
      </c>
      <c r="J85" s="732" t="n">
        <f aca="false">SUM(J83:J84)</f>
        <v>0</v>
      </c>
      <c r="K85" s="732" t="n">
        <f aca="false">SUM(K83:K84)</f>
        <v>5796.84</v>
      </c>
      <c r="L85" s="733" t="n">
        <f aca="false">SUM(L83:L84)</f>
        <v>0</v>
      </c>
    </row>
    <row r="86" customFormat="false" ht="18" hidden="false" customHeight="true" outlineLevel="0" collapsed="false">
      <c r="A86" s="734" t="s">
        <v>313</v>
      </c>
      <c r="B86" s="735" t="s">
        <v>451</v>
      </c>
      <c r="C86" s="735"/>
      <c r="D86" s="735"/>
      <c r="E86" s="735"/>
      <c r="F86" s="735"/>
      <c r="G86" s="736" t="n">
        <f aca="false">G79</f>
        <v>0</v>
      </c>
      <c r="H86" s="736" t="n">
        <f aca="false">H79</f>
        <v>0</v>
      </c>
      <c r="I86" s="736" t="n">
        <f aca="false">I79</f>
        <v>0</v>
      </c>
      <c r="J86" s="736" t="n">
        <f aca="false">J79</f>
        <v>0</v>
      </c>
      <c r="K86" s="736" t="n">
        <f aca="false">K79</f>
        <v>1553.2</v>
      </c>
      <c r="L86" s="737" t="n">
        <f aca="false">L79</f>
        <v>0</v>
      </c>
    </row>
    <row r="87" customFormat="false" ht="43.5" hidden="false" customHeight="true" outlineLevel="0" collapsed="false">
      <c r="A87" s="738" t="s">
        <v>452</v>
      </c>
      <c r="B87" s="738"/>
      <c r="C87" s="738"/>
      <c r="D87" s="738"/>
      <c r="E87" s="738"/>
      <c r="F87" s="738"/>
      <c r="G87" s="739" t="n">
        <f aca="false">SUM(G85:G86)</f>
        <v>0</v>
      </c>
      <c r="H87" s="739" t="n">
        <f aca="false">SUM(H85:H86)</f>
        <v>0</v>
      </c>
      <c r="I87" s="739" t="n">
        <f aca="false">SUM(I85:I86)</f>
        <v>0</v>
      </c>
      <c r="J87" s="739" t="n">
        <f aca="false">SUM(J85:J86)</f>
        <v>0</v>
      </c>
      <c r="K87" s="739" t="n">
        <f aca="false">SUM(K85:K86)</f>
        <v>7350.04</v>
      </c>
      <c r="L87" s="740" t="n">
        <f aca="false">SUM(L85:L86)</f>
        <v>0</v>
      </c>
    </row>
  </sheetData>
  <sheetProtection sheet="true" password="d3be" objects="true" scenarios="true"/>
  <mergeCells count="97">
    <mergeCell ref="A3:L3"/>
    <mergeCell ref="A4:L4"/>
    <mergeCell ref="A5:L5"/>
    <mergeCell ref="A6:F6"/>
    <mergeCell ref="G6:L6"/>
    <mergeCell ref="A7:H7"/>
    <mergeCell ref="I7:L7"/>
    <mergeCell ref="A8:L8"/>
    <mergeCell ref="A9:A10"/>
    <mergeCell ref="B9:B10"/>
    <mergeCell ref="C9:D10"/>
    <mergeCell ref="E9:E10"/>
    <mergeCell ref="F9:F10"/>
    <mergeCell ref="G9:L9"/>
    <mergeCell ref="A11:L11"/>
    <mergeCell ref="A12:A22"/>
    <mergeCell ref="B12:B22"/>
    <mergeCell ref="C12:D12"/>
    <mergeCell ref="C13:E13"/>
    <mergeCell ref="C14:F14"/>
    <mergeCell ref="C15:E15"/>
    <mergeCell ref="C16:D16"/>
    <mergeCell ref="C17:D17"/>
    <mergeCell ref="C19:E19"/>
    <mergeCell ref="C20:F20"/>
    <mergeCell ref="C21:E21"/>
    <mergeCell ref="A23:F23"/>
    <mergeCell ref="A24:L24"/>
    <mergeCell ref="A25:B25"/>
    <mergeCell ref="C25:D25"/>
    <mergeCell ref="F25:L25"/>
    <mergeCell ref="A26:C26"/>
    <mergeCell ref="A27:C27"/>
    <mergeCell ref="A28:C28"/>
    <mergeCell ref="A29:C29"/>
    <mergeCell ref="A30:C30"/>
    <mergeCell ref="A31:C31"/>
    <mergeCell ref="A32:B32"/>
    <mergeCell ref="A33:B33"/>
    <mergeCell ref="A34:D34"/>
    <mergeCell ref="A35:D35"/>
    <mergeCell ref="A36:D36"/>
    <mergeCell ref="A37:F37"/>
    <mergeCell ref="A38:F38"/>
    <mergeCell ref="A39:L39"/>
    <mergeCell ref="A40:D40"/>
    <mergeCell ref="E40:F40"/>
    <mergeCell ref="G40:L40"/>
    <mergeCell ref="A42:D42"/>
    <mergeCell ref="A43:D43"/>
    <mergeCell ref="A44:D44"/>
    <mergeCell ref="A45:F45"/>
    <mergeCell ref="A46:L46"/>
    <mergeCell ref="A47:D47"/>
    <mergeCell ref="E47:F47"/>
    <mergeCell ref="G47:L47"/>
    <mergeCell ref="A48:D48"/>
    <mergeCell ref="A49:D49"/>
    <mergeCell ref="A50:D50"/>
    <mergeCell ref="A51:D51"/>
    <mergeCell ref="A52:F52"/>
    <mergeCell ref="A53:F53"/>
    <mergeCell ref="A54:F54"/>
    <mergeCell ref="A56:L56"/>
    <mergeCell ref="A57:L57"/>
    <mergeCell ref="A59:F59"/>
    <mergeCell ref="B60:E60"/>
    <mergeCell ref="G60:L60"/>
    <mergeCell ref="B61:F61"/>
    <mergeCell ref="B62:E62"/>
    <mergeCell ref="B63:E63"/>
    <mergeCell ref="A64:E64"/>
    <mergeCell ref="A65:F65"/>
    <mergeCell ref="B66:F66"/>
    <mergeCell ref="G66:L66"/>
    <mergeCell ref="B67:F67"/>
    <mergeCell ref="B68:F68"/>
    <mergeCell ref="B69:F69"/>
    <mergeCell ref="A70:F70"/>
    <mergeCell ref="B71:E71"/>
    <mergeCell ref="G71:L71"/>
    <mergeCell ref="B72:E72"/>
    <mergeCell ref="B73:E73"/>
    <mergeCell ref="B74:E74"/>
    <mergeCell ref="B75:E75"/>
    <mergeCell ref="B76:E76"/>
    <mergeCell ref="B77:E77"/>
    <mergeCell ref="B78:E78"/>
    <mergeCell ref="A80:L80"/>
    <mergeCell ref="A81:L81"/>
    <mergeCell ref="A82:F82"/>
    <mergeCell ref="G82:L82"/>
    <mergeCell ref="B83:F83"/>
    <mergeCell ref="B84:F84"/>
    <mergeCell ref="A85:F85"/>
    <mergeCell ref="B86:F86"/>
    <mergeCell ref="A87:F87"/>
  </mergeCells>
  <printOptions headings="false" gridLines="false" gridLinesSet="true" horizontalCentered="true" verticalCentered="false"/>
  <pageMargins left="0.39375" right="0" top="0.7875" bottom="0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5" man="true" max="16383" min="0"/>
  </rowBreaks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87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G6" activeCellId="0" sqref="G6"/>
    </sheetView>
  </sheetViews>
  <sheetFormatPr defaultColWidth="8.83203125" defaultRowHeight="12.75" zeroHeight="false" outlineLevelRow="0" outlineLevelCol="0"/>
  <cols>
    <col collapsed="false" customWidth="true" hidden="false" outlineLevel="0" max="1" min="1" style="281" width="10.16"/>
    <col collapsed="false" customWidth="true" hidden="false" outlineLevel="0" max="2" min="2" style="281" width="7.33"/>
    <col collapsed="false" customWidth="true" hidden="false" outlineLevel="0" max="3" min="3" style="281" width="14.66"/>
    <col collapsed="false" customWidth="true" hidden="false" outlineLevel="0" max="4" min="4" style="281" width="10.33"/>
    <col collapsed="false" customWidth="true" hidden="false" outlineLevel="0" max="5" min="5" style="281" width="10.16"/>
    <col collapsed="false" customWidth="true" hidden="false" outlineLevel="0" max="6" min="6" style="281" width="11.16"/>
    <col collapsed="false" customWidth="true" hidden="false" outlineLevel="0" max="7" min="7" style="547" width="13.66"/>
    <col collapsed="false" customWidth="true" hidden="false" outlineLevel="0" max="10" min="8" style="281" width="13.66"/>
    <col collapsed="false" customWidth="true" hidden="false" outlineLevel="0" max="12" min="11" style="281" width="14.83"/>
    <col collapsed="false" customWidth="true" hidden="false" outlineLevel="0" max="1025" min="13" style="281" width="9.16"/>
  </cols>
  <sheetData>
    <row r="1" customFormat="false" ht="12.75" hidden="false" customHeight="false" outlineLevel="0" collapsed="false">
      <c r="A1" s="548"/>
      <c r="B1" s="221" t="s">
        <v>481</v>
      </c>
      <c r="C1" s="221"/>
      <c r="D1" s="221"/>
      <c r="E1" s="221"/>
      <c r="F1" s="549"/>
      <c r="G1" s="550"/>
      <c r="H1" s="551"/>
      <c r="I1" s="551"/>
      <c r="J1" s="551"/>
      <c r="K1" s="551"/>
      <c r="L1" s="552"/>
    </row>
    <row r="2" customFormat="false" ht="12.75" hidden="false" customHeight="true" outlineLevel="0" collapsed="false">
      <c r="A2" s="262"/>
      <c r="B2" s="93" t="s">
        <v>42</v>
      </c>
      <c r="C2" s="93"/>
      <c r="D2" s="93"/>
      <c r="E2" s="93"/>
      <c r="F2" s="553"/>
      <c r="G2" s="554"/>
      <c r="L2" s="555"/>
    </row>
    <row r="3" customFormat="false" ht="48.75" hidden="false" customHeight="true" outlineLevel="0" collapsed="false">
      <c r="A3" s="556" t="s">
        <v>453</v>
      </c>
      <c r="B3" s="556"/>
      <c r="C3" s="556"/>
      <c r="D3" s="556"/>
      <c r="E3" s="556"/>
      <c r="F3" s="556"/>
      <c r="G3" s="556"/>
      <c r="H3" s="556"/>
      <c r="I3" s="556"/>
      <c r="J3" s="556"/>
      <c r="K3" s="556"/>
      <c r="L3" s="556"/>
    </row>
    <row r="4" customFormat="false" ht="20.25" hidden="false" customHeight="true" outlineLevel="0" collapsed="false">
      <c r="A4" s="557" t="str">
        <f aca="false">BH!$A$4</f>
        <v>ANEXO X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</row>
    <row r="5" customFormat="false" ht="18.75" hidden="false" customHeight="true" outlineLevel="0" collapsed="false">
      <c r="A5" s="558" t="s">
        <v>389</v>
      </c>
      <c r="B5" s="558"/>
      <c r="C5" s="558"/>
      <c r="D5" s="558"/>
      <c r="E5" s="558"/>
      <c r="F5" s="558"/>
      <c r="G5" s="558"/>
      <c r="H5" s="558"/>
      <c r="I5" s="558"/>
      <c r="J5" s="558"/>
      <c r="K5" s="558"/>
      <c r="L5" s="558"/>
    </row>
    <row r="6" customFormat="false" ht="12.75" hidden="false" customHeight="false" outlineLevel="0" collapsed="false">
      <c r="A6" s="559" t="s">
        <v>478</v>
      </c>
      <c r="B6" s="559"/>
      <c r="C6" s="559"/>
      <c r="D6" s="559"/>
      <c r="E6" s="559"/>
      <c r="F6" s="559"/>
      <c r="G6" s="560" t="str">
        <f aca="false">Dados!A7</f>
        <v>CCT 2026 – MG000731/2026 (BH e outras) e MG000730/2026 (Juiz de Fora) – Data base da categoria 01 de janeiro</v>
      </c>
      <c r="H6" s="560"/>
      <c r="I6" s="560"/>
      <c r="J6" s="560"/>
      <c r="K6" s="560"/>
      <c r="L6" s="560"/>
    </row>
    <row r="7" customFormat="false" ht="23.25" hidden="false" customHeight="true" outlineLevel="0" collapsed="false">
      <c r="A7" s="268" t="s">
        <v>482</v>
      </c>
      <c r="B7" s="268"/>
      <c r="C7" s="268"/>
      <c r="D7" s="268"/>
      <c r="E7" s="268"/>
      <c r="F7" s="268"/>
      <c r="G7" s="268"/>
      <c r="H7" s="268"/>
      <c r="I7" s="561" t="s">
        <v>102</v>
      </c>
      <c r="J7" s="561"/>
      <c r="K7" s="561"/>
      <c r="L7" s="561"/>
    </row>
    <row r="8" customFormat="false" ht="16.5" hidden="false" customHeight="true" outlineLevel="0" collapsed="false">
      <c r="A8" s="562" t="s">
        <v>392</v>
      </c>
      <c r="B8" s="562"/>
      <c r="C8" s="562"/>
      <c r="D8" s="562"/>
      <c r="E8" s="562"/>
      <c r="F8" s="562"/>
      <c r="G8" s="562"/>
      <c r="H8" s="562"/>
      <c r="I8" s="562"/>
      <c r="J8" s="562"/>
      <c r="K8" s="562"/>
      <c r="L8" s="562"/>
    </row>
    <row r="9" customFormat="false" ht="12.75" hidden="false" customHeight="true" outlineLevel="0" collapsed="false">
      <c r="A9" s="563" t="s">
        <v>205</v>
      </c>
      <c r="B9" s="564" t="s">
        <v>393</v>
      </c>
      <c r="C9" s="565" t="s">
        <v>394</v>
      </c>
      <c r="D9" s="565"/>
      <c r="E9" s="566" t="s">
        <v>395</v>
      </c>
      <c r="F9" s="567" t="s">
        <v>396</v>
      </c>
      <c r="G9" s="568"/>
      <c r="H9" s="568"/>
      <c r="I9" s="568"/>
      <c r="J9" s="568"/>
      <c r="K9" s="568"/>
      <c r="L9" s="568"/>
    </row>
    <row r="10" customFormat="false" ht="68.25" hidden="false" customHeight="true" outlineLevel="0" collapsed="false">
      <c r="A10" s="563"/>
      <c r="B10" s="564"/>
      <c r="C10" s="565"/>
      <c r="D10" s="565"/>
      <c r="E10" s="566"/>
      <c r="F10" s="566"/>
      <c r="G10" s="569" t="s">
        <v>137</v>
      </c>
      <c r="H10" s="569" t="s">
        <v>138</v>
      </c>
      <c r="I10" s="569" t="s">
        <v>139</v>
      </c>
      <c r="J10" s="569" t="s">
        <v>455</v>
      </c>
      <c r="K10" s="569" t="s">
        <v>141</v>
      </c>
      <c r="L10" s="570" t="s">
        <v>142</v>
      </c>
    </row>
    <row r="11" customFormat="false" ht="18" hidden="false" customHeight="true" outlineLevel="0" collapsed="false">
      <c r="A11" s="741" t="s">
        <v>400</v>
      </c>
      <c r="B11" s="741"/>
      <c r="C11" s="741"/>
      <c r="D11" s="741"/>
      <c r="E11" s="741"/>
      <c r="F11" s="741"/>
      <c r="G11" s="741"/>
      <c r="H11" s="741"/>
      <c r="I11" s="741"/>
      <c r="J11" s="741"/>
      <c r="K11" s="741"/>
      <c r="L11" s="741"/>
    </row>
    <row r="12" customFormat="false" ht="18" hidden="false" customHeight="true" outlineLevel="0" collapsed="false">
      <c r="A12" s="574" t="n">
        <v>1</v>
      </c>
      <c r="B12" s="575" t="n">
        <v>1</v>
      </c>
      <c r="C12" s="576" t="s">
        <v>401</v>
      </c>
      <c r="D12" s="576"/>
      <c r="E12" s="577" t="n">
        <v>220</v>
      </c>
      <c r="F12" s="578" t="n">
        <f aca="false">Dados!F8</f>
        <v>2524.9</v>
      </c>
      <c r="G12" s="579" t="n">
        <f aca="false">F12</f>
        <v>2524.9</v>
      </c>
      <c r="H12" s="579" t="n">
        <v>0</v>
      </c>
      <c r="I12" s="580" t="n">
        <v>0</v>
      </c>
      <c r="J12" s="580" t="n">
        <f aca="false">F12</f>
        <v>2524.9</v>
      </c>
      <c r="K12" s="580"/>
      <c r="L12" s="581" t="n">
        <f aca="false">F12</f>
        <v>2524.9</v>
      </c>
    </row>
    <row r="13" customFormat="false" ht="18" hidden="false" customHeight="true" outlineLevel="0" collapsed="false">
      <c r="A13" s="574"/>
      <c r="B13" s="575"/>
      <c r="C13" s="582" t="s">
        <v>293</v>
      </c>
      <c r="D13" s="582"/>
      <c r="E13" s="582"/>
      <c r="F13" s="583" t="n">
        <v>0.3</v>
      </c>
      <c r="G13" s="584" t="n">
        <f aca="false">ROUND(($F$13*G12),2)</f>
        <v>757.47</v>
      </c>
      <c r="H13" s="584" t="n">
        <f aca="false">ROUND(($F$13*H12),2)</f>
        <v>0</v>
      </c>
      <c r="I13" s="584" t="n">
        <f aca="false">ROUND(($F$13*I12),2)</f>
        <v>0</v>
      </c>
      <c r="J13" s="584" t="n">
        <f aca="false">J12*0.3</f>
        <v>757.47</v>
      </c>
      <c r="K13" s="584" t="n">
        <f aca="false">ROUND(($F$13*K12),2)</f>
        <v>0</v>
      </c>
      <c r="L13" s="585" t="n">
        <f aca="false">ROUND(($F$13*L12),2)</f>
        <v>757.47</v>
      </c>
    </row>
    <row r="14" customFormat="false" ht="18" hidden="false" customHeight="true" outlineLevel="0" collapsed="false">
      <c r="A14" s="574"/>
      <c r="B14" s="575"/>
      <c r="C14" s="586" t="s">
        <v>402</v>
      </c>
      <c r="D14" s="586"/>
      <c r="E14" s="586"/>
      <c r="F14" s="586"/>
      <c r="G14" s="787" t="n">
        <f aca="false">SUM(G12:G13)</f>
        <v>3282.37</v>
      </c>
      <c r="H14" s="276" t="n">
        <f aca="false">SUM(H12:H13)</f>
        <v>0</v>
      </c>
      <c r="I14" s="276" t="n">
        <f aca="false">SUM(I12:I13)</f>
        <v>0</v>
      </c>
      <c r="J14" s="276" t="n">
        <f aca="false">SUM(J12:J13)</f>
        <v>3282.37</v>
      </c>
      <c r="K14" s="276" t="n">
        <f aca="false">SUM(K12:K13)</f>
        <v>0</v>
      </c>
      <c r="L14" s="587" t="n">
        <f aca="false">SUM(L12:L13)</f>
        <v>3282.37</v>
      </c>
    </row>
    <row r="15" customFormat="false" ht="18" hidden="false" customHeight="true" outlineLevel="0" collapsed="false">
      <c r="A15" s="574"/>
      <c r="B15" s="575"/>
      <c r="C15" s="588" t="s">
        <v>122</v>
      </c>
      <c r="D15" s="588"/>
      <c r="E15" s="588"/>
      <c r="F15" s="589" t="n">
        <v>0</v>
      </c>
      <c r="G15" s="462" t="n">
        <f aca="false">IF(Dados!$P$13="SIM",Dados!$Q$13,0)</f>
        <v>0</v>
      </c>
      <c r="H15" s="276" t="n">
        <v>0</v>
      </c>
      <c r="I15" s="276" t="n">
        <v>0</v>
      </c>
      <c r="J15" s="276" t="n">
        <v>0</v>
      </c>
      <c r="K15" s="276" t="n">
        <v>0</v>
      </c>
      <c r="L15" s="587" t="n">
        <v>0</v>
      </c>
    </row>
    <row r="16" customFormat="false" ht="27" hidden="false" customHeight="true" outlineLevel="0" collapsed="false">
      <c r="A16" s="574"/>
      <c r="B16" s="575"/>
      <c r="C16" s="588" t="s">
        <v>456</v>
      </c>
      <c r="D16" s="588"/>
      <c r="E16" s="590"/>
      <c r="F16" s="591" t="n">
        <v>0</v>
      </c>
      <c r="G16" s="276" t="n">
        <v>0</v>
      </c>
      <c r="H16" s="276" t="n">
        <v>0</v>
      </c>
      <c r="I16" s="578" t="n">
        <v>0</v>
      </c>
      <c r="J16" s="578" t="n">
        <v>0</v>
      </c>
      <c r="K16" s="578" t="n">
        <v>0</v>
      </c>
      <c r="L16" s="592" t="n">
        <v>0</v>
      </c>
    </row>
    <row r="17" customFormat="false" ht="27" hidden="false" customHeight="true" outlineLevel="0" collapsed="false">
      <c r="A17" s="574"/>
      <c r="B17" s="575"/>
      <c r="C17" s="588" t="s">
        <v>457</v>
      </c>
      <c r="D17" s="588"/>
      <c r="E17" s="590"/>
      <c r="F17" s="591" t="n">
        <v>0</v>
      </c>
      <c r="G17" s="593" t="n">
        <v>0</v>
      </c>
      <c r="H17" s="593" t="n">
        <f aca="false">ROUND((H12*F17),2)</f>
        <v>0</v>
      </c>
      <c r="I17" s="594" t="n">
        <v>0</v>
      </c>
      <c r="J17" s="594" t="n">
        <v>0</v>
      </c>
      <c r="K17" s="594" t="n">
        <v>0</v>
      </c>
      <c r="L17" s="595" t="n">
        <v>0</v>
      </c>
    </row>
    <row r="18" customFormat="false" ht="18" hidden="false" customHeight="true" outlineLevel="0" collapsed="false">
      <c r="A18" s="574"/>
      <c r="B18" s="575"/>
      <c r="C18" s="596" t="s">
        <v>117</v>
      </c>
      <c r="D18" s="597"/>
      <c r="E18" s="598" t="n">
        <f aca="false">Dados!O10</f>
        <v>15.21</v>
      </c>
      <c r="F18" s="599" t="n">
        <f aca="false">Dados!K12</f>
        <v>0.4</v>
      </c>
      <c r="G18" s="593" t="n">
        <v>0</v>
      </c>
      <c r="H18" s="593" t="n">
        <v>0</v>
      </c>
      <c r="I18" s="593" t="n">
        <v>0</v>
      </c>
      <c r="J18" s="593"/>
      <c r="K18" s="593" t="n">
        <v>0</v>
      </c>
      <c r="L18" s="595" t="n">
        <f aca="false">((($F$18*L14/220)*7)*$E$18)</f>
        <v>635.407152545455</v>
      </c>
    </row>
    <row r="19" customFormat="false" ht="18" hidden="false" customHeight="true" outlineLevel="0" collapsed="false">
      <c r="A19" s="574"/>
      <c r="B19" s="575"/>
      <c r="C19" s="600" t="s">
        <v>336</v>
      </c>
      <c r="D19" s="600"/>
      <c r="E19" s="600"/>
      <c r="F19" s="601" t="n">
        <v>0.2</v>
      </c>
      <c r="G19" s="593" t="n">
        <f aca="false">G18*$F$19</f>
        <v>0</v>
      </c>
      <c r="H19" s="593" t="n">
        <f aca="false">H18*$F$19</f>
        <v>0</v>
      </c>
      <c r="I19" s="593" t="n">
        <f aca="false">I18*$F$19</f>
        <v>0</v>
      </c>
      <c r="J19" s="593" t="n">
        <f aca="false">J18*$F$19</f>
        <v>0</v>
      </c>
      <c r="K19" s="593" t="n">
        <f aca="false">K18*$F$19</f>
        <v>0</v>
      </c>
      <c r="L19" s="595" t="n">
        <f aca="false">L18*$F$19</f>
        <v>127.081430509091</v>
      </c>
    </row>
    <row r="20" customFormat="false" ht="18" hidden="false" customHeight="true" outlineLevel="0" collapsed="false">
      <c r="A20" s="574"/>
      <c r="B20" s="575"/>
      <c r="C20" s="602" t="s">
        <v>405</v>
      </c>
      <c r="D20" s="602"/>
      <c r="E20" s="602"/>
      <c r="F20" s="602"/>
      <c r="G20" s="603" t="n">
        <f aca="false">SUM(G14:G19)</f>
        <v>3282.37</v>
      </c>
      <c r="H20" s="603" t="n">
        <f aca="false">SUM(H14:H19)</f>
        <v>0</v>
      </c>
      <c r="I20" s="603" t="n">
        <f aca="false">SUM(I14:I19)</f>
        <v>0</v>
      </c>
      <c r="J20" s="603" t="n">
        <f aca="false">SUM(J14:J19)</f>
        <v>3282.37</v>
      </c>
      <c r="K20" s="603" t="n">
        <f aca="false">SUM(K14:K19)</f>
        <v>0</v>
      </c>
      <c r="L20" s="604" t="n">
        <f aca="false">SUM(L14:L19)</f>
        <v>4044.85858305455</v>
      </c>
    </row>
    <row r="21" customFormat="false" ht="18" hidden="false" customHeight="true" outlineLevel="0" collapsed="false">
      <c r="A21" s="574"/>
      <c r="B21" s="575"/>
      <c r="C21" s="605" t="s">
        <v>406</v>
      </c>
      <c r="D21" s="605"/>
      <c r="E21" s="605"/>
      <c r="F21" s="606" t="n">
        <f aca="false">Encargos!C58</f>
        <v>0.764</v>
      </c>
      <c r="G21" s="579" t="n">
        <f aca="false">ROUND(($F$21*G20),2)</f>
        <v>2507.73</v>
      </c>
      <c r="H21" s="579" t="n">
        <f aca="false">ROUND(($F$21*H20),2)</f>
        <v>0</v>
      </c>
      <c r="I21" s="579" t="n">
        <f aca="false">ROUND(($F$21*I20),2)</f>
        <v>0</v>
      </c>
      <c r="J21" s="579" t="n">
        <f aca="false">ROUND(($F$21*J20),2)</f>
        <v>2507.73</v>
      </c>
      <c r="K21" s="579" t="n">
        <f aca="false">ROUND(($F$21*K20),2)</f>
        <v>0</v>
      </c>
      <c r="L21" s="581" t="n">
        <f aca="false">ROUND(($F$21*L20),2)</f>
        <v>3090.27</v>
      </c>
    </row>
    <row r="22" customFormat="false" ht="43.5" hidden="false" customHeight="true" outlineLevel="0" collapsed="false">
      <c r="A22" s="574"/>
      <c r="B22" s="575"/>
      <c r="C22" s="607" t="s">
        <v>341</v>
      </c>
      <c r="D22" s="607" t="n">
        <f aca="false">Dados!O11</f>
        <v>4.97</v>
      </c>
      <c r="E22" s="608" t="n">
        <f aca="false">Dados!E15</f>
        <v>22</v>
      </c>
      <c r="F22" s="593" t="n">
        <f aca="false">Dados!O10</f>
        <v>15.21</v>
      </c>
      <c r="G22" s="584"/>
      <c r="H22" s="584" t="n">
        <v>0</v>
      </c>
      <c r="I22" s="609" t="n">
        <v>0</v>
      </c>
      <c r="J22" s="585" t="n">
        <f aca="false">ROUND((((J14/220)+((J14/220)*0.6))*$D$22),2)</f>
        <v>118.64</v>
      </c>
      <c r="K22" s="584" t="n">
        <f aca="false">ROUND((((K14/220)+((K14/220)*0.6))*$F$22),2)</f>
        <v>0</v>
      </c>
      <c r="L22" s="585" t="n">
        <f aca="false">ROUND((((L14/220)+((L14/220)*0.6))*$F$22),2)</f>
        <v>363.09</v>
      </c>
    </row>
    <row r="23" customFormat="false" ht="18" hidden="false" customHeight="true" outlineLevel="0" collapsed="false">
      <c r="A23" s="610" t="s">
        <v>407</v>
      </c>
      <c r="B23" s="610"/>
      <c r="C23" s="610"/>
      <c r="D23" s="610"/>
      <c r="E23" s="610"/>
      <c r="F23" s="610"/>
      <c r="G23" s="611" t="n">
        <f aca="false">SUM(G20:G22)</f>
        <v>5790.1</v>
      </c>
      <c r="H23" s="611" t="n">
        <f aca="false">SUM(H20:H22)</f>
        <v>0</v>
      </c>
      <c r="I23" s="611" t="n">
        <f aca="false">SUM(I20:I22)</f>
        <v>0</v>
      </c>
      <c r="J23" s="611" t="n">
        <f aca="false">SUM(J20:J22)</f>
        <v>5908.74</v>
      </c>
      <c r="K23" s="611" t="n">
        <f aca="false">SUM(K20:K22)</f>
        <v>0</v>
      </c>
      <c r="L23" s="612" t="n">
        <f aca="false">SUM(L20:L22)</f>
        <v>7498.21858305455</v>
      </c>
    </row>
    <row r="24" customFormat="false" ht="18" hidden="false" customHeight="true" outlineLevel="0" collapsed="false">
      <c r="A24" s="613" t="s">
        <v>408</v>
      </c>
      <c r="B24" s="613"/>
      <c r="C24" s="613"/>
      <c r="D24" s="613"/>
      <c r="E24" s="613"/>
      <c r="F24" s="613"/>
      <c r="G24" s="613"/>
      <c r="H24" s="613"/>
      <c r="I24" s="613"/>
      <c r="J24" s="613"/>
      <c r="K24" s="613"/>
      <c r="L24" s="613"/>
    </row>
    <row r="25" customFormat="false" ht="18" hidden="false" customHeight="true" outlineLevel="0" collapsed="false">
      <c r="A25" s="614" t="s">
        <v>205</v>
      </c>
      <c r="B25" s="614"/>
      <c r="C25" s="496" t="s">
        <v>409</v>
      </c>
      <c r="D25" s="496"/>
      <c r="E25" s="615" t="s">
        <v>206</v>
      </c>
      <c r="F25" s="616" t="s">
        <v>410</v>
      </c>
      <c r="G25" s="616"/>
      <c r="H25" s="616"/>
      <c r="I25" s="616"/>
      <c r="J25" s="616"/>
      <c r="K25" s="616"/>
      <c r="L25" s="616"/>
    </row>
    <row r="26" customFormat="false" ht="18" hidden="false" customHeight="true" outlineLevel="0" collapsed="false">
      <c r="A26" s="617" t="s">
        <v>107</v>
      </c>
      <c r="B26" s="617"/>
      <c r="C26" s="617"/>
      <c r="D26" s="577"/>
      <c r="E26" s="618"/>
      <c r="F26" s="619"/>
      <c r="G26" s="579" t="n">
        <f aca="false">Dados!$F$9</f>
        <v>82.45</v>
      </c>
      <c r="H26" s="579" t="n">
        <v>0</v>
      </c>
      <c r="I26" s="579" t="n">
        <v>0</v>
      </c>
      <c r="J26" s="579" t="n">
        <f aca="false">Dados!F9</f>
        <v>82.45</v>
      </c>
      <c r="K26" s="579"/>
      <c r="L26" s="581" t="n">
        <f aca="false">Dados!$F$9</f>
        <v>82.45</v>
      </c>
    </row>
    <row r="27" customFormat="false" ht="18" hidden="false" customHeight="true" outlineLevel="0" collapsed="false">
      <c r="A27" s="274" t="s">
        <v>110</v>
      </c>
      <c r="B27" s="274"/>
      <c r="C27" s="274"/>
      <c r="D27" s="760"/>
      <c r="E27" s="761"/>
      <c r="F27" s="646"/>
      <c r="G27" s="593" t="n">
        <f aca="false">Dados!$F$10</f>
        <v>20.7</v>
      </c>
      <c r="H27" s="593" t="n">
        <v>0</v>
      </c>
      <c r="I27" s="593" t="n">
        <v>0</v>
      </c>
      <c r="J27" s="579" t="n">
        <f aca="false">Dados!F10</f>
        <v>20.7</v>
      </c>
      <c r="K27" s="593"/>
      <c r="L27" s="595" t="n">
        <f aca="false">Dados!$F$10</f>
        <v>20.7</v>
      </c>
    </row>
    <row r="28" customFormat="false" ht="24.75" hidden="false" customHeight="true" outlineLevel="0" collapsed="false">
      <c r="A28" s="620" t="s">
        <v>411</v>
      </c>
      <c r="B28" s="620"/>
      <c r="C28" s="620"/>
      <c r="D28" s="607"/>
      <c r="E28" s="593"/>
      <c r="F28" s="623"/>
      <c r="G28" s="593" t="n">
        <f aca="false">Dados!$F$11</f>
        <v>4</v>
      </c>
      <c r="H28" s="593" t="n">
        <v>0</v>
      </c>
      <c r="I28" s="593" t="n">
        <v>0</v>
      </c>
      <c r="J28" s="579" t="n">
        <f aca="false">Dados!F11</f>
        <v>4</v>
      </c>
      <c r="K28" s="593"/>
      <c r="L28" s="595" t="n">
        <f aca="false">Dados!$F$11</f>
        <v>4</v>
      </c>
    </row>
    <row r="29" customFormat="false" ht="18" hidden="false" customHeight="true" outlineLevel="0" collapsed="false">
      <c r="A29" s="620" t="s">
        <v>116</v>
      </c>
      <c r="B29" s="620"/>
      <c r="C29" s="620"/>
      <c r="D29" s="275"/>
      <c r="E29" s="532"/>
      <c r="F29" s="623"/>
      <c r="G29" s="593" t="n">
        <f aca="false">Dados!$F$12</f>
        <v>156.95</v>
      </c>
      <c r="H29" s="593" t="n">
        <v>0</v>
      </c>
      <c r="I29" s="593" t="n">
        <v>0</v>
      </c>
      <c r="J29" s="579" t="n">
        <f aca="false">Dados!F12</f>
        <v>156.95</v>
      </c>
      <c r="K29" s="593"/>
      <c r="L29" s="595" t="n">
        <f aca="false">Dados!$F$12</f>
        <v>156.95</v>
      </c>
    </row>
    <row r="30" customFormat="false" ht="18" hidden="false" customHeight="true" outlineLevel="0" collapsed="false">
      <c r="A30" s="620" t="s">
        <v>412</v>
      </c>
      <c r="B30" s="620"/>
      <c r="C30" s="620"/>
      <c r="D30" s="275"/>
      <c r="E30" s="532"/>
      <c r="F30" s="623"/>
      <c r="G30" s="593" t="n">
        <f aca="false">Dados!$F$13</f>
        <v>21.17</v>
      </c>
      <c r="H30" s="593" t="n">
        <v>0</v>
      </c>
      <c r="I30" s="593" t="n">
        <v>0</v>
      </c>
      <c r="J30" s="579" t="n">
        <f aca="false">Dados!F13</f>
        <v>21.17</v>
      </c>
      <c r="K30" s="593"/>
      <c r="L30" s="595" t="n">
        <f aca="false">Dados!$F$13</f>
        <v>21.17</v>
      </c>
    </row>
    <row r="31" customFormat="false" ht="18" hidden="false" customHeight="true" outlineLevel="0" collapsed="false">
      <c r="A31" s="274" t="s">
        <v>125</v>
      </c>
      <c r="B31" s="274"/>
      <c r="C31" s="274"/>
      <c r="D31" s="275"/>
      <c r="E31" s="593"/>
      <c r="F31" s="623"/>
      <c r="G31" s="593" t="n">
        <f aca="false">Dados!$F$14</f>
        <v>210.57</v>
      </c>
      <c r="H31" s="593" t="n">
        <v>0</v>
      </c>
      <c r="I31" s="593" t="n">
        <v>0</v>
      </c>
      <c r="J31" s="579" t="n">
        <f aca="false">Dados!F14</f>
        <v>210.57</v>
      </c>
      <c r="K31" s="593"/>
      <c r="L31" s="595" t="n">
        <f aca="false">Dados!$F$14</f>
        <v>210.57</v>
      </c>
    </row>
    <row r="32" customFormat="false" ht="18" hidden="false" customHeight="true" outlineLevel="0" collapsed="false">
      <c r="A32" s="624" t="s">
        <v>126</v>
      </c>
      <c r="B32" s="624"/>
      <c r="C32" s="625" t="n">
        <f aca="false">Dados!E15</f>
        <v>22</v>
      </c>
      <c r="D32" s="626" t="n">
        <f aca="false">Dados!D15</f>
        <v>15.21</v>
      </c>
      <c r="E32" s="627" t="n">
        <f aca="false">Dados!F15</f>
        <v>0</v>
      </c>
      <c r="F32" s="623" t="n">
        <f aca="false">Dados!G15</f>
        <v>28.16</v>
      </c>
      <c r="G32" s="593" t="n">
        <f aca="false">ROUND((($F$32*$C$32)-(($F$32*$C$32)*$E$32)),2)</f>
        <v>619.52</v>
      </c>
      <c r="H32" s="593" t="n">
        <v>0</v>
      </c>
      <c r="I32" s="593" t="n">
        <v>0</v>
      </c>
      <c r="J32" s="593" t="n">
        <f aca="false">ROUND((($F$32*$D$32)-(($F$32*$D$32)*$E$32)),2)</f>
        <v>428.31</v>
      </c>
      <c r="K32" s="593"/>
      <c r="L32" s="595" t="n">
        <f aca="false">ROUND((($F$32*$D$32)-(($F$32*$D$32)*$E$32)),2)</f>
        <v>428.31</v>
      </c>
    </row>
    <row r="33" customFormat="false" ht="18" hidden="false" customHeight="true" outlineLevel="0" collapsed="false">
      <c r="A33" s="629" t="s">
        <v>128</v>
      </c>
      <c r="B33" s="629"/>
      <c r="C33" s="630" t="n">
        <f aca="false">Dados!E16</f>
        <v>22</v>
      </c>
      <c r="D33" s="631" t="n">
        <f aca="false">Dados!D16</f>
        <v>15.21</v>
      </c>
      <c r="E33" s="632" t="n">
        <f aca="false">Dados!F16</f>
        <v>0.06</v>
      </c>
      <c r="F33" s="633" t="n">
        <f aca="false">Dados!E48</f>
        <v>5</v>
      </c>
      <c r="G33" s="634" t="n">
        <f aca="false">ROUND((IF(((($F$33*2)*$C$33)-($E$33*G12))&gt;0,((($F$33*2)*$C$33)-($E$33*G12)),0)),2)</f>
        <v>68.51</v>
      </c>
      <c r="H33" s="276" t="n">
        <v>0</v>
      </c>
      <c r="I33" s="276" t="n">
        <v>0</v>
      </c>
      <c r="J33" s="276" t="n">
        <f aca="false">ROUND((IF(((($F$33*2)*$D$33)-($E$33*J12))&gt;0,((($F$33*2)*$D$33)-($E$33*J12)),0)),2)</f>
        <v>0.61</v>
      </c>
      <c r="K33" s="276"/>
      <c r="L33" s="587" t="n">
        <f aca="false">ROUND((IF(((($F$33*2)*$D$33)-($E$33*L12))&gt;0,((($F$33*2)*$D$33)-($E$33*L12)),0)),2)</f>
        <v>0.61</v>
      </c>
    </row>
    <row r="34" customFormat="false" ht="18" hidden="false" customHeight="true" outlineLevel="0" collapsed="false">
      <c r="A34" s="629" t="str">
        <f aca="false">Dados!H17</f>
        <v>Outros (inserir somente com a justificativa legal)</v>
      </c>
      <c r="B34" s="629"/>
      <c r="C34" s="629"/>
      <c r="D34" s="629"/>
      <c r="E34" s="764"/>
      <c r="F34" s="765"/>
      <c r="G34" s="634" t="n">
        <f aca="false">Dados!M17</f>
        <v>0</v>
      </c>
      <c r="H34" s="276" t="n">
        <f aca="false">Dados!M17</f>
        <v>0</v>
      </c>
      <c r="I34" s="276" t="n">
        <f aca="false">Dados!M17</f>
        <v>0</v>
      </c>
      <c r="J34" s="276" t="n">
        <f aca="false">Dados!M17</f>
        <v>0</v>
      </c>
      <c r="K34" s="276" t="n">
        <f aca="false">Dados!M17</f>
        <v>0</v>
      </c>
      <c r="L34" s="587" t="n">
        <f aca="false">Dados!M17</f>
        <v>0</v>
      </c>
    </row>
    <row r="35" customFormat="false" ht="18" hidden="false" customHeight="true" outlineLevel="0" collapsed="false">
      <c r="A35" s="629" t="str">
        <f aca="false">Dados!H18</f>
        <v>Outros (inserir somente com a justificativa legal)</v>
      </c>
      <c r="B35" s="629"/>
      <c r="C35" s="629"/>
      <c r="D35" s="629"/>
      <c r="E35" s="764"/>
      <c r="F35" s="765"/>
      <c r="G35" s="634" t="n">
        <f aca="false">Dados!M18</f>
        <v>0</v>
      </c>
      <c r="H35" s="276" t="n">
        <f aca="false">Dados!M18</f>
        <v>0</v>
      </c>
      <c r="I35" s="276" t="n">
        <f aca="false">Dados!M18</f>
        <v>0</v>
      </c>
      <c r="J35" s="276" t="n">
        <f aca="false">Dados!M18</f>
        <v>0</v>
      </c>
      <c r="K35" s="276" t="n">
        <f aca="false">Dados!M18</f>
        <v>0</v>
      </c>
      <c r="L35" s="587" t="n">
        <f aca="false">Dados!M18</f>
        <v>0</v>
      </c>
    </row>
    <row r="36" customFormat="false" ht="18" hidden="false" customHeight="true" outlineLevel="0" collapsed="false">
      <c r="A36" s="629" t="str">
        <f aca="false">Dados!H19</f>
        <v>Outros (inserir somente com a justificativa legal)</v>
      </c>
      <c r="B36" s="629"/>
      <c r="C36" s="629"/>
      <c r="D36" s="629"/>
      <c r="E36" s="764"/>
      <c r="F36" s="765"/>
      <c r="G36" s="634" t="n">
        <f aca="false">Dados!M19</f>
        <v>0</v>
      </c>
      <c r="H36" s="276" t="n">
        <f aca="false">Dados!M19</f>
        <v>0</v>
      </c>
      <c r="I36" s="276" t="n">
        <f aca="false">Dados!M19</f>
        <v>0</v>
      </c>
      <c r="J36" s="276" t="n">
        <f aca="false">Dados!M19</f>
        <v>0</v>
      </c>
      <c r="K36" s="276" t="n">
        <f aca="false">Dados!M19</f>
        <v>0</v>
      </c>
      <c r="L36" s="587" t="n">
        <f aca="false">Dados!M19</f>
        <v>0</v>
      </c>
    </row>
    <row r="37" customFormat="false" ht="18" hidden="false" customHeight="true" outlineLevel="0" collapsed="false">
      <c r="A37" s="635" t="s">
        <v>413</v>
      </c>
      <c r="B37" s="635"/>
      <c r="C37" s="635"/>
      <c r="D37" s="635"/>
      <c r="E37" s="635"/>
      <c r="F37" s="635"/>
      <c r="G37" s="603" t="n">
        <f aca="false">SUM(G26:G36)</f>
        <v>1183.87</v>
      </c>
      <c r="H37" s="603" t="n">
        <f aca="false">SUM(H26:H36)</f>
        <v>0</v>
      </c>
      <c r="I37" s="603" t="n">
        <f aca="false">SUM(I26:I36)</f>
        <v>0</v>
      </c>
      <c r="J37" s="603" t="n">
        <f aca="false">SUM(J26:J36)</f>
        <v>924.76</v>
      </c>
      <c r="K37" s="603" t="n">
        <f aca="false">SUM(K26:K36)</f>
        <v>0</v>
      </c>
      <c r="L37" s="604" t="n">
        <f aca="false">SUM(L26:L36)</f>
        <v>924.76</v>
      </c>
    </row>
    <row r="38" customFormat="false" ht="18" hidden="false" customHeight="true" outlineLevel="0" collapsed="false">
      <c r="A38" s="636" t="s">
        <v>414</v>
      </c>
      <c r="B38" s="636"/>
      <c r="C38" s="636"/>
      <c r="D38" s="636"/>
      <c r="E38" s="636"/>
      <c r="F38" s="636"/>
      <c r="G38" s="637" t="n">
        <f aca="false">G23+G37</f>
        <v>6973.97</v>
      </c>
      <c r="H38" s="611" t="n">
        <f aca="false">H23+H37</f>
        <v>0</v>
      </c>
      <c r="I38" s="611" t="n">
        <f aca="false">I23+I37</f>
        <v>0</v>
      </c>
      <c r="J38" s="611" t="n">
        <f aca="false">J23+J37</f>
        <v>6833.5</v>
      </c>
      <c r="K38" s="611" t="n">
        <f aca="false">K23+K37</f>
        <v>0</v>
      </c>
      <c r="L38" s="612" t="n">
        <f aca="false">L23+L37</f>
        <v>8422.97858305454</v>
      </c>
    </row>
    <row r="39" customFormat="false" ht="18" hidden="false" customHeight="true" outlineLevel="0" collapsed="false">
      <c r="A39" s="613" t="s">
        <v>415</v>
      </c>
      <c r="B39" s="613"/>
      <c r="C39" s="613"/>
      <c r="D39" s="613"/>
      <c r="E39" s="613"/>
      <c r="F39" s="613"/>
      <c r="G39" s="613"/>
      <c r="H39" s="613"/>
      <c r="I39" s="613"/>
      <c r="J39" s="613"/>
      <c r="K39" s="613"/>
      <c r="L39" s="613"/>
    </row>
    <row r="40" customFormat="false" ht="18" hidden="false" customHeight="true" outlineLevel="0" collapsed="false">
      <c r="A40" s="638" t="s">
        <v>205</v>
      </c>
      <c r="B40" s="638"/>
      <c r="C40" s="638"/>
      <c r="D40" s="638"/>
      <c r="E40" s="496" t="s">
        <v>206</v>
      </c>
      <c r="F40" s="496"/>
      <c r="G40" s="639"/>
      <c r="H40" s="639"/>
      <c r="I40" s="639"/>
      <c r="J40" s="639"/>
      <c r="K40" s="639"/>
      <c r="L40" s="639"/>
    </row>
    <row r="41" customFormat="false" ht="18" hidden="false" customHeight="true" outlineLevel="0" collapsed="false">
      <c r="A41" s="640" t="s">
        <v>416</v>
      </c>
      <c r="B41" s="641"/>
      <c r="C41" s="641"/>
      <c r="D41" s="641"/>
      <c r="E41" s="642" t="n">
        <f aca="false">Dados!K8</f>
        <v>0.03</v>
      </c>
      <c r="F41" s="643"/>
      <c r="G41" s="644" t="n">
        <f aca="false">ROUND((G38*$E$41),2)</f>
        <v>209.22</v>
      </c>
      <c r="H41" s="579" t="n">
        <f aca="false">ROUND((H38*$E$41),2)</f>
        <v>0</v>
      </c>
      <c r="I41" s="579" t="n">
        <f aca="false">ROUND((I38*$E$41),2)</f>
        <v>0</v>
      </c>
      <c r="J41" s="579" t="n">
        <f aca="false">ROUND((J38*$E$41),2)</f>
        <v>205.01</v>
      </c>
      <c r="K41" s="579" t="n">
        <f aca="false">ROUND((K38*$E$41),2)</f>
        <v>0</v>
      </c>
      <c r="L41" s="581" t="n">
        <f aca="false">ROUND((L38*$E$41),2)</f>
        <v>252.69</v>
      </c>
    </row>
    <row r="42" customFormat="false" ht="18" hidden="false" customHeight="true" outlineLevel="0" collapsed="false">
      <c r="A42" s="645" t="s">
        <v>417</v>
      </c>
      <c r="B42" s="645"/>
      <c r="C42" s="645"/>
      <c r="D42" s="645"/>
      <c r="E42" s="646"/>
      <c r="F42" s="647"/>
      <c r="G42" s="593" t="n">
        <f aca="false">G38+G41</f>
        <v>7183.19</v>
      </c>
      <c r="H42" s="593" t="n">
        <f aca="false">H38+H41</f>
        <v>0</v>
      </c>
      <c r="I42" s="593" t="n">
        <f aca="false">I38+I41</f>
        <v>0</v>
      </c>
      <c r="J42" s="593" t="n">
        <f aca="false">J38+J41</f>
        <v>7038.51</v>
      </c>
      <c r="K42" s="593" t="n">
        <f aca="false">K38+K41</f>
        <v>0</v>
      </c>
      <c r="L42" s="595" t="n">
        <f aca="false">L38+L41</f>
        <v>8675.66858305455</v>
      </c>
    </row>
    <row r="43" customFormat="false" ht="18" hidden="false" customHeight="true" outlineLevel="0" collapsed="false">
      <c r="A43" s="274" t="s">
        <v>108</v>
      </c>
      <c r="B43" s="274"/>
      <c r="C43" s="274"/>
      <c r="D43" s="274"/>
      <c r="E43" s="646" t="n">
        <f aca="false">Dados!K9</f>
        <v>0.0679</v>
      </c>
      <c r="F43" s="647"/>
      <c r="G43" s="593" t="n">
        <f aca="false">ROUND((G42*$E$43),2)</f>
        <v>487.74</v>
      </c>
      <c r="H43" s="593" t="n">
        <f aca="false">ROUND((H42*$E$43),2)</f>
        <v>0</v>
      </c>
      <c r="I43" s="593" t="n">
        <f aca="false">ROUND((I42*$E$43),2)</f>
        <v>0</v>
      </c>
      <c r="J43" s="593" t="n">
        <f aca="false">ROUND((J42*$E$43),2)</f>
        <v>477.91</v>
      </c>
      <c r="K43" s="593" t="n">
        <f aca="false">ROUND((K42*$E$43),2)</f>
        <v>0</v>
      </c>
      <c r="L43" s="595" t="n">
        <f aca="false">ROUND((L42*$E$43),2)</f>
        <v>589.08</v>
      </c>
    </row>
    <row r="44" customFormat="false" ht="24" hidden="false" customHeight="true" outlineLevel="0" collapsed="false">
      <c r="A44" s="648" t="s">
        <v>418</v>
      </c>
      <c r="B44" s="648"/>
      <c r="C44" s="648"/>
      <c r="D44" s="648"/>
      <c r="E44" s="649" t="n">
        <f aca="false">SUM(E41:E43)</f>
        <v>0.0979</v>
      </c>
      <c r="F44" s="650"/>
      <c r="G44" s="603" t="n">
        <f aca="false">G41+G43</f>
        <v>696.96</v>
      </c>
      <c r="H44" s="603" t="n">
        <f aca="false">H41+H43</f>
        <v>0</v>
      </c>
      <c r="I44" s="603" t="n">
        <f aca="false">I41+I43</f>
        <v>0</v>
      </c>
      <c r="J44" s="603" t="n">
        <f aca="false">J41+J43</f>
        <v>682.92</v>
      </c>
      <c r="K44" s="603" t="n">
        <f aca="false">K41+K43</f>
        <v>0</v>
      </c>
      <c r="L44" s="604" t="n">
        <f aca="false">L41+L43</f>
        <v>841.77</v>
      </c>
    </row>
    <row r="45" customFormat="false" ht="25.5" hidden="false" customHeight="true" outlineLevel="0" collapsed="false">
      <c r="A45" s="651" t="s">
        <v>419</v>
      </c>
      <c r="B45" s="651"/>
      <c r="C45" s="651"/>
      <c r="D45" s="651"/>
      <c r="E45" s="651"/>
      <c r="F45" s="651"/>
      <c r="G45" s="611" t="n">
        <f aca="false">G23+G37+G44</f>
        <v>7670.93</v>
      </c>
      <c r="H45" s="611" t="n">
        <f aca="false">H23+H37+H44</f>
        <v>0</v>
      </c>
      <c r="I45" s="611" t="n">
        <f aca="false">I23+I37+I44</f>
        <v>0</v>
      </c>
      <c r="J45" s="611" t="n">
        <f aca="false">J23+J37+J44</f>
        <v>7516.42</v>
      </c>
      <c r="K45" s="611" t="n">
        <f aca="false">K23+K37+K44</f>
        <v>0</v>
      </c>
      <c r="L45" s="612" t="n">
        <f aca="false">L23+L37+L44</f>
        <v>9264.74858305455</v>
      </c>
    </row>
    <row r="46" customFormat="false" ht="18" hidden="false" customHeight="true" outlineLevel="0" collapsed="false">
      <c r="A46" s="652" t="s">
        <v>420</v>
      </c>
      <c r="B46" s="652"/>
      <c r="C46" s="652"/>
      <c r="D46" s="652"/>
      <c r="E46" s="652"/>
      <c r="F46" s="652"/>
      <c r="G46" s="652"/>
      <c r="H46" s="652"/>
      <c r="I46" s="652"/>
      <c r="J46" s="652"/>
      <c r="K46" s="652"/>
      <c r="L46" s="652"/>
    </row>
    <row r="47" customFormat="false" ht="18" hidden="false" customHeight="true" outlineLevel="0" collapsed="false">
      <c r="A47" s="653" t="s">
        <v>205</v>
      </c>
      <c r="B47" s="653"/>
      <c r="C47" s="653"/>
      <c r="D47" s="653"/>
      <c r="E47" s="438" t="s">
        <v>206</v>
      </c>
      <c r="F47" s="438"/>
      <c r="G47" s="654"/>
      <c r="H47" s="654"/>
      <c r="I47" s="654"/>
      <c r="J47" s="654"/>
      <c r="K47" s="654"/>
      <c r="L47" s="654"/>
    </row>
    <row r="48" customFormat="false" ht="18" hidden="false" customHeight="true" outlineLevel="0" collapsed="false">
      <c r="A48" s="617" t="s">
        <v>111</v>
      </c>
      <c r="B48" s="617"/>
      <c r="C48" s="617"/>
      <c r="D48" s="617"/>
      <c r="E48" s="646" t="n">
        <f aca="false">Dados!K10</f>
        <v>0.076</v>
      </c>
      <c r="F48" s="647"/>
      <c r="G48" s="644" t="n">
        <f aca="false">ROUND((G52*$E$48),2)</f>
        <v>664.38</v>
      </c>
      <c r="H48" s="579" t="n">
        <f aca="false">ROUND((H52*$E$48),2)</f>
        <v>0</v>
      </c>
      <c r="I48" s="579" t="n">
        <f aca="false">ROUND((I52*$E$48),2)</f>
        <v>0</v>
      </c>
      <c r="J48" s="579" t="n">
        <f aca="false">ROUND((J52*$E$48),2)</f>
        <v>650.99</v>
      </c>
      <c r="K48" s="579" t="n">
        <f aca="false">ROUND((K52*$E$48),2)</f>
        <v>0</v>
      </c>
      <c r="L48" s="581" t="n">
        <f aca="false">ROUND((L52*$E$48),2)</f>
        <v>802.42</v>
      </c>
    </row>
    <row r="49" customFormat="false" ht="18" hidden="false" customHeight="true" outlineLevel="0" collapsed="false">
      <c r="A49" s="274" t="s">
        <v>421</v>
      </c>
      <c r="B49" s="274"/>
      <c r="C49" s="274"/>
      <c r="D49" s="274"/>
      <c r="E49" s="646" t="n">
        <f aca="false">Dados!K11</f>
        <v>0.0165</v>
      </c>
      <c r="F49" s="647"/>
      <c r="G49" s="593" t="n">
        <f aca="false">ROUND((G52*$E$49),2)</f>
        <v>144.24</v>
      </c>
      <c r="H49" s="593" t="n">
        <f aca="false">ROUND((H52*$E$49),2)</f>
        <v>0</v>
      </c>
      <c r="I49" s="593" t="n">
        <f aca="false">ROUND((I52*$E$49),2)</f>
        <v>0</v>
      </c>
      <c r="J49" s="593" t="n">
        <f aca="false">ROUND((J52*$E$49),2)</f>
        <v>141.33</v>
      </c>
      <c r="K49" s="593" t="n">
        <f aca="false">ROUND((K52*$E$49),2)</f>
        <v>0</v>
      </c>
      <c r="L49" s="595" t="n">
        <f aca="false">ROUND((L52*$E$49),2)</f>
        <v>174.21</v>
      </c>
    </row>
    <row r="50" customFormat="false" ht="18" hidden="false" customHeight="true" outlineLevel="0" collapsed="false">
      <c r="A50" s="274" t="s">
        <v>134</v>
      </c>
      <c r="B50" s="274"/>
      <c r="C50" s="274"/>
      <c r="D50" s="274"/>
      <c r="E50" s="646" t="n">
        <f aca="false">Dados!D48</f>
        <v>0.03</v>
      </c>
      <c r="F50" s="647"/>
      <c r="G50" s="593" t="n">
        <f aca="false">ROUND((G52*$E$50),2)</f>
        <v>262.25</v>
      </c>
      <c r="H50" s="593" t="n">
        <f aca="false">ROUND((H52*$E$50),2)</f>
        <v>0</v>
      </c>
      <c r="I50" s="593" t="n">
        <f aca="false">ROUND((I52*$E$50),2)</f>
        <v>0</v>
      </c>
      <c r="J50" s="593" t="n">
        <f aca="false">ROUND((J52*$E$50),2)</f>
        <v>256.97</v>
      </c>
      <c r="K50" s="593" t="n">
        <f aca="false">ROUND((K52*$E$50),2)</f>
        <v>0</v>
      </c>
      <c r="L50" s="595" t="n">
        <f aca="false">ROUND((L52*$E$50),2)</f>
        <v>316.74</v>
      </c>
    </row>
    <row r="51" customFormat="false" ht="18.75" hidden="false" customHeight="true" outlineLevel="0" collapsed="false">
      <c r="A51" s="655" t="s">
        <v>422</v>
      </c>
      <c r="B51" s="655"/>
      <c r="C51" s="655"/>
      <c r="D51" s="655"/>
      <c r="E51" s="656" t="n">
        <f aca="false">SUM(E48:E50)</f>
        <v>0.1225</v>
      </c>
      <c r="F51" s="657"/>
      <c r="G51" s="634" t="n">
        <f aca="false">SUM(G48:G50)</f>
        <v>1070.87</v>
      </c>
      <c r="H51" s="634" t="n">
        <f aca="false">SUM(H48:H50)</f>
        <v>0</v>
      </c>
      <c r="I51" s="634" t="n">
        <f aca="false">SUM(I48:I50)</f>
        <v>0</v>
      </c>
      <c r="J51" s="634" t="n">
        <f aca="false">SUM(J48:J50)</f>
        <v>1049.29</v>
      </c>
      <c r="K51" s="634" t="n">
        <f aca="false">SUM(K48:K50)</f>
        <v>0</v>
      </c>
      <c r="L51" s="658" t="n">
        <f aca="false">SUM(L48:L50)</f>
        <v>1293.37</v>
      </c>
    </row>
    <row r="52" customFormat="false" ht="22.5" hidden="false" customHeight="true" outlineLevel="0" collapsed="false">
      <c r="A52" s="659" t="str">
        <f aca="false">A53</f>
        <v>VALOR MENSAL DA CATEGORIA</v>
      </c>
      <c r="B52" s="659"/>
      <c r="C52" s="659"/>
      <c r="D52" s="659"/>
      <c r="E52" s="659"/>
      <c r="F52" s="659"/>
      <c r="G52" s="660" t="n">
        <f aca="false">ROUND(G45/(1-$E$51),2)</f>
        <v>8741.8</v>
      </c>
      <c r="H52" s="660" t="n">
        <f aca="false">ROUND(H45/(1-$E$51),2)</f>
        <v>0</v>
      </c>
      <c r="I52" s="660" t="n">
        <f aca="false">ROUND(I45/(1-$E$51),2)</f>
        <v>0</v>
      </c>
      <c r="J52" s="660" t="n">
        <f aca="false">ROUND(J45/(1-$E$51),2)</f>
        <v>8565.72</v>
      </c>
      <c r="K52" s="660" t="n">
        <f aca="false">ROUND(K45/(1-$E$51),2)</f>
        <v>0</v>
      </c>
      <c r="L52" s="661" t="n">
        <f aca="false">ROUND(L45/(1-$E$51),2)</f>
        <v>10558.12</v>
      </c>
    </row>
    <row r="53" customFormat="false" ht="34.5" hidden="false" customHeight="true" outlineLevel="0" collapsed="false">
      <c r="A53" s="662" t="s">
        <v>377</v>
      </c>
      <c r="B53" s="662"/>
      <c r="C53" s="662"/>
      <c r="D53" s="662"/>
      <c r="E53" s="662"/>
      <c r="F53" s="662"/>
      <c r="G53" s="663" t="n">
        <f aca="false">G52</f>
        <v>8741.8</v>
      </c>
      <c r="H53" s="663" t="n">
        <f aca="false">H52</f>
        <v>0</v>
      </c>
      <c r="I53" s="663" t="n">
        <f aca="false">I52</f>
        <v>0</v>
      </c>
      <c r="J53" s="663" t="n">
        <f aca="false">J52</f>
        <v>8565.72</v>
      </c>
      <c r="K53" s="663" t="n">
        <f aca="false">K52</f>
        <v>0</v>
      </c>
      <c r="L53" s="664" t="n">
        <f aca="false">L52</f>
        <v>10558.12</v>
      </c>
    </row>
    <row r="54" customFormat="false" ht="39.75" hidden="false" customHeight="true" outlineLevel="0" collapsed="false">
      <c r="A54" s="662" t="s">
        <v>423</v>
      </c>
      <c r="B54" s="662"/>
      <c r="C54" s="662"/>
      <c r="D54" s="662"/>
      <c r="E54" s="662"/>
      <c r="F54" s="662"/>
      <c r="G54" s="663" t="n">
        <f aca="false">G53*1</f>
        <v>8741.8</v>
      </c>
      <c r="H54" s="663" t="n">
        <f aca="false">H53*1</f>
        <v>0</v>
      </c>
      <c r="I54" s="663" t="n">
        <f aca="false">I53*2</f>
        <v>0</v>
      </c>
      <c r="J54" s="663" t="n">
        <f aca="false">J53*2</f>
        <v>17131.44</v>
      </c>
      <c r="K54" s="663" t="n">
        <f aca="false">K53*2</f>
        <v>0</v>
      </c>
      <c r="L54" s="664" t="n">
        <f aca="false">L53*2</f>
        <v>21116.24</v>
      </c>
      <c r="O54" s="756"/>
    </row>
    <row r="55" customFormat="false" ht="76.5" hidden="false" customHeight="true" outlineLevel="0" collapsed="false">
      <c r="A55" s="665"/>
      <c r="B55" s="665"/>
      <c r="C55" s="665"/>
      <c r="D55" s="665"/>
      <c r="E55" s="665"/>
      <c r="F55" s="665"/>
      <c r="G55" s="666"/>
      <c r="H55" s="666"/>
      <c r="I55" s="666"/>
      <c r="J55" s="666"/>
      <c r="K55" s="666"/>
      <c r="L55" s="666"/>
    </row>
    <row r="56" customFormat="false" ht="41.25" hidden="false" customHeight="true" outlineLevel="0" collapsed="false">
      <c r="A56" s="667" t="s">
        <v>424</v>
      </c>
      <c r="B56" s="667"/>
      <c r="C56" s="667"/>
      <c r="D56" s="667"/>
      <c r="E56" s="667"/>
      <c r="F56" s="667"/>
      <c r="G56" s="667"/>
      <c r="H56" s="667"/>
      <c r="I56" s="667"/>
      <c r="J56" s="667"/>
      <c r="K56" s="667"/>
      <c r="L56" s="667"/>
    </row>
    <row r="57" customFormat="false" ht="20.25" hidden="false" customHeight="true" outlineLevel="0" collapsed="false">
      <c r="A57" s="775" t="str">
        <f aca="false">BH!$A$57</f>
        <v>ANEXO X</v>
      </c>
      <c r="B57" s="775"/>
      <c r="C57" s="775"/>
      <c r="D57" s="775"/>
      <c r="E57" s="775"/>
      <c r="F57" s="775"/>
      <c r="G57" s="775"/>
      <c r="H57" s="775"/>
      <c r="I57" s="775"/>
      <c r="J57" s="775"/>
      <c r="K57" s="775"/>
      <c r="L57" s="775"/>
    </row>
    <row r="58" customFormat="false" ht="13.5" hidden="false" customHeight="true" outlineLevel="0" collapsed="false">
      <c r="A58" s="668"/>
      <c r="B58" s="669"/>
      <c r="C58" s="669"/>
      <c r="D58" s="669"/>
      <c r="E58" s="669"/>
      <c r="F58" s="669"/>
      <c r="G58" s="669"/>
      <c r="I58" s="669"/>
      <c r="J58" s="670" t="s">
        <v>102</v>
      </c>
      <c r="K58" s="669"/>
      <c r="L58" s="671"/>
    </row>
    <row r="59" customFormat="false" ht="69" hidden="false" customHeight="true" outlineLevel="0" collapsed="false">
      <c r="A59" s="672" t="s">
        <v>425</v>
      </c>
      <c r="B59" s="672"/>
      <c r="C59" s="672"/>
      <c r="D59" s="672"/>
      <c r="E59" s="672"/>
      <c r="F59" s="672"/>
      <c r="G59" s="673" t="str">
        <f aca="false">G10</f>
        <v>DIURNO 220H/M</v>
      </c>
      <c r="H59" s="673" t="str">
        <f aca="false">H10</f>
        <v>DIURNO 220H/M LÍDER</v>
      </c>
      <c r="I59" s="673" t="str">
        <f aca="false">I10</f>
        <v>DIURNO 12HX36H (COM INTERVALO)</v>
      </c>
      <c r="J59" s="673" t="str">
        <f aca="false">J10</f>
        <v>DIURNO 12HX36H INDENIZADO FINAIS SEMANA E FERIADOS)</v>
      </c>
      <c r="K59" s="673" t="str">
        <f aca="false">K10</f>
        <v>DIURNO 12HX36H (INDENIZADO)</v>
      </c>
      <c r="L59" s="674" t="str">
        <f aca="false">L10</f>
        <v>NOTURNO 12HX36H (INDENIZADO)</v>
      </c>
    </row>
    <row r="60" customFormat="false" ht="27.75" hidden="false" customHeight="true" outlineLevel="0" collapsed="false">
      <c r="A60" s="675" t="s">
        <v>426</v>
      </c>
      <c r="B60" s="676" t="s">
        <v>241</v>
      </c>
      <c r="C60" s="676"/>
      <c r="D60" s="676"/>
      <c r="E60" s="676"/>
      <c r="F60" s="677" t="s">
        <v>427</v>
      </c>
      <c r="G60" s="678" t="s">
        <v>102</v>
      </c>
      <c r="H60" s="678"/>
      <c r="I60" s="678"/>
      <c r="J60" s="678"/>
      <c r="K60" s="678"/>
      <c r="L60" s="678"/>
    </row>
    <row r="61" customFormat="false" ht="18" hidden="false" customHeight="true" outlineLevel="0" collapsed="false">
      <c r="A61" s="679" t="n">
        <v>1</v>
      </c>
      <c r="B61" s="680" t="s">
        <v>428</v>
      </c>
      <c r="C61" s="680"/>
      <c r="D61" s="680"/>
      <c r="E61" s="680"/>
      <c r="F61" s="680"/>
      <c r="G61" s="681" t="n">
        <f aca="false">G20</f>
        <v>3282.37</v>
      </c>
      <c r="H61" s="681" t="n">
        <f aca="false">H20</f>
        <v>0</v>
      </c>
      <c r="I61" s="681" t="n">
        <f aca="false">I20</f>
        <v>0</v>
      </c>
      <c r="J61" s="681" t="n">
        <f aca="false">J20</f>
        <v>3282.37</v>
      </c>
      <c r="K61" s="681" t="n">
        <f aca="false">K20</f>
        <v>0</v>
      </c>
      <c r="L61" s="682" t="n">
        <f aca="false">L20</f>
        <v>4044.85858305455</v>
      </c>
    </row>
    <row r="62" customFormat="false" ht="18" hidden="false" customHeight="true" outlineLevel="0" collapsed="false">
      <c r="A62" s="683" t="s">
        <v>310</v>
      </c>
      <c r="B62" s="709" t="s">
        <v>242</v>
      </c>
      <c r="C62" s="709"/>
      <c r="D62" s="709"/>
      <c r="E62" s="709"/>
      <c r="F62" s="685" t="n">
        <f aca="false">Encargos!C40</f>
        <v>0.0909</v>
      </c>
      <c r="G62" s="276" t="n">
        <f aca="false">ROUND($F$62*G61,2)</f>
        <v>298.37</v>
      </c>
      <c r="H62" s="276" t="n">
        <f aca="false">ROUND($F$62*H61,2)</f>
        <v>0</v>
      </c>
      <c r="I62" s="276" t="n">
        <f aca="false">ROUND($F$62*I61,2)</f>
        <v>0</v>
      </c>
      <c r="J62" s="276" t="n">
        <f aca="false">ROUND($F$62*J61,2)</f>
        <v>298.37</v>
      </c>
      <c r="K62" s="276" t="n">
        <f aca="false">ROUND($F$62*K61,2)</f>
        <v>0</v>
      </c>
      <c r="L62" s="587" t="n">
        <f aca="false">ROUND($F$62*L61,2)</f>
        <v>367.68</v>
      </c>
    </row>
    <row r="63" customFormat="false" ht="28.5" hidden="false" customHeight="true" outlineLevel="0" collapsed="false">
      <c r="A63" s="683" t="s">
        <v>365</v>
      </c>
      <c r="B63" s="686" t="s">
        <v>247</v>
      </c>
      <c r="C63" s="686"/>
      <c r="D63" s="686"/>
      <c r="E63" s="686"/>
      <c r="F63" s="687" t="n">
        <f aca="false">F62*Encargos!C19</f>
        <v>0.0361782</v>
      </c>
      <c r="G63" s="276" t="n">
        <f aca="false">ROUND($F$63*G61,2)</f>
        <v>118.75</v>
      </c>
      <c r="H63" s="276" t="n">
        <f aca="false">ROUND($F$63*H61,2)</f>
        <v>0</v>
      </c>
      <c r="I63" s="276" t="n">
        <f aca="false">ROUND($F$63*I61,2)</f>
        <v>0</v>
      </c>
      <c r="J63" s="276" t="n">
        <f aca="false">ROUND($F$63*J61,2)</f>
        <v>118.75</v>
      </c>
      <c r="K63" s="276" t="n">
        <f aca="false">ROUND($F$63*K61,2)</f>
        <v>0</v>
      </c>
      <c r="L63" s="587" t="n">
        <f aca="false">ROUND($F$63*L61,2)</f>
        <v>146.34</v>
      </c>
    </row>
    <row r="64" customFormat="false" ht="24" hidden="false" customHeight="true" outlineLevel="0" collapsed="false">
      <c r="A64" s="688" t="s">
        <v>429</v>
      </c>
      <c r="B64" s="688"/>
      <c r="C64" s="688"/>
      <c r="D64" s="688"/>
      <c r="E64" s="688"/>
      <c r="F64" s="689" t="n">
        <f aca="false">SUM(F62:F63)</f>
        <v>0.1270782</v>
      </c>
      <c r="G64" s="690" t="n">
        <f aca="false">SUM(G62:G63)</f>
        <v>417.12</v>
      </c>
      <c r="H64" s="690" t="n">
        <f aca="false">SUM(H62:H63)</f>
        <v>0</v>
      </c>
      <c r="I64" s="690" t="n">
        <f aca="false">SUM(I62:I63)</f>
        <v>0</v>
      </c>
      <c r="J64" s="690" t="n">
        <f aca="false">SUM(J62:J63)</f>
        <v>417.12</v>
      </c>
      <c r="K64" s="690" t="n">
        <f aca="false">SUM(K62:K63)</f>
        <v>0</v>
      </c>
      <c r="L64" s="691" t="n">
        <f aca="false">SUM(L62:L63)</f>
        <v>514.02</v>
      </c>
    </row>
    <row r="65" customFormat="false" ht="18" hidden="false" customHeight="true" outlineLevel="0" collapsed="false">
      <c r="A65" s="692" t="s">
        <v>430</v>
      </c>
      <c r="B65" s="692"/>
      <c r="C65" s="692"/>
      <c r="D65" s="692"/>
      <c r="E65" s="692"/>
      <c r="F65" s="692"/>
      <c r="G65" s="693" t="n">
        <f aca="false">G64*12</f>
        <v>5005.44</v>
      </c>
      <c r="H65" s="693" t="n">
        <f aca="false">H64*12</f>
        <v>0</v>
      </c>
      <c r="I65" s="693" t="n">
        <f aca="false">I64*12</f>
        <v>0</v>
      </c>
      <c r="J65" s="693" t="n">
        <f aca="false">J64*12</f>
        <v>5005.44</v>
      </c>
      <c r="K65" s="693" t="n">
        <f aca="false">K64*12</f>
        <v>0</v>
      </c>
      <c r="L65" s="694" t="n">
        <f aca="false">L64*12</f>
        <v>6168.24</v>
      </c>
    </row>
    <row r="66" customFormat="false" ht="18" hidden="false" customHeight="true" outlineLevel="0" collapsed="false">
      <c r="A66" s="695" t="n">
        <v>2</v>
      </c>
      <c r="B66" s="696" t="s">
        <v>431</v>
      </c>
      <c r="C66" s="696"/>
      <c r="D66" s="696"/>
      <c r="E66" s="696"/>
      <c r="F66" s="696"/>
      <c r="G66" s="697" t="s">
        <v>102</v>
      </c>
      <c r="H66" s="697"/>
      <c r="I66" s="697"/>
      <c r="J66" s="697"/>
      <c r="K66" s="697"/>
      <c r="L66" s="697"/>
    </row>
    <row r="67" customFormat="false" ht="18" hidden="false" customHeight="true" outlineLevel="0" collapsed="false">
      <c r="A67" s="683" t="s">
        <v>310</v>
      </c>
      <c r="B67" s="698" t="s">
        <v>126</v>
      </c>
      <c r="C67" s="698"/>
      <c r="D67" s="698"/>
      <c r="E67" s="698"/>
      <c r="F67" s="698"/>
      <c r="G67" s="593" t="n">
        <f aca="false">G32</f>
        <v>619.52</v>
      </c>
      <c r="H67" s="593" t="n">
        <f aca="false">H32</f>
        <v>0</v>
      </c>
      <c r="I67" s="593" t="n">
        <f aca="false">I32</f>
        <v>0</v>
      </c>
      <c r="J67" s="593" t="n">
        <f aca="false">J32</f>
        <v>428.31</v>
      </c>
      <c r="K67" s="593" t="n">
        <f aca="false">K32</f>
        <v>0</v>
      </c>
      <c r="L67" s="595" t="n">
        <f aca="false">L32</f>
        <v>428.31</v>
      </c>
    </row>
    <row r="68" customFormat="false" ht="18" hidden="false" customHeight="true" outlineLevel="0" collapsed="false">
      <c r="A68" s="683" t="s">
        <v>299</v>
      </c>
      <c r="B68" s="698" t="s">
        <v>128</v>
      </c>
      <c r="C68" s="698"/>
      <c r="D68" s="698"/>
      <c r="E68" s="698"/>
      <c r="F68" s="698"/>
      <c r="G68" s="593" t="n">
        <f aca="false">G33</f>
        <v>68.51</v>
      </c>
      <c r="H68" s="593" t="n">
        <f aca="false">H33</f>
        <v>0</v>
      </c>
      <c r="I68" s="593" t="n">
        <f aca="false">I33</f>
        <v>0</v>
      </c>
      <c r="J68" s="593" t="n">
        <f aca="false">J33</f>
        <v>0.61</v>
      </c>
      <c r="K68" s="593" t="n">
        <f aca="false">K33</f>
        <v>0</v>
      </c>
      <c r="L68" s="595" t="n">
        <f aca="false">L33</f>
        <v>0.61</v>
      </c>
    </row>
    <row r="69" customFormat="false" ht="18" hidden="false" customHeight="true" outlineLevel="0" collapsed="false">
      <c r="A69" s="683" t="s">
        <v>324</v>
      </c>
      <c r="B69" s="698" t="s">
        <v>432</v>
      </c>
      <c r="C69" s="698"/>
      <c r="D69" s="698"/>
      <c r="E69" s="698"/>
      <c r="F69" s="698"/>
      <c r="G69" s="593" t="n">
        <f aca="false">G22</f>
        <v>0</v>
      </c>
      <c r="H69" s="593" t="n">
        <f aca="false">H22</f>
        <v>0</v>
      </c>
      <c r="I69" s="593" t="n">
        <f aca="false">I22</f>
        <v>0</v>
      </c>
      <c r="J69" s="593" t="n">
        <f aca="false">J22</f>
        <v>118.64</v>
      </c>
      <c r="K69" s="593" t="n">
        <f aca="false">K22</f>
        <v>0</v>
      </c>
      <c r="L69" s="595" t="n">
        <f aca="false">L22</f>
        <v>363.09</v>
      </c>
    </row>
    <row r="70" customFormat="false" ht="18" hidden="false" customHeight="true" outlineLevel="0" collapsed="false">
      <c r="A70" s="699" t="s">
        <v>433</v>
      </c>
      <c r="B70" s="699"/>
      <c r="C70" s="699"/>
      <c r="D70" s="699"/>
      <c r="E70" s="699"/>
      <c r="F70" s="699"/>
      <c r="G70" s="700" t="n">
        <f aca="false">SUM(G67:G69)</f>
        <v>688.03</v>
      </c>
      <c r="H70" s="700" t="n">
        <f aca="false">SUM(H67:H69)</f>
        <v>0</v>
      </c>
      <c r="I70" s="700" t="n">
        <f aca="false">SUM(I67:I69)</f>
        <v>0</v>
      </c>
      <c r="J70" s="700" t="n">
        <f aca="false">SUM(J67:J69)</f>
        <v>547.56</v>
      </c>
      <c r="K70" s="700" t="n">
        <f aca="false">SUM(K67:K69)</f>
        <v>0</v>
      </c>
      <c r="L70" s="701" t="n">
        <f aca="false">SUM(L67:L69)</f>
        <v>792.01</v>
      </c>
    </row>
    <row r="71" customFormat="false" ht="27" hidden="false" customHeight="true" outlineLevel="0" collapsed="false">
      <c r="A71" s="702" t="n">
        <v>5</v>
      </c>
      <c r="B71" s="703" t="s">
        <v>434</v>
      </c>
      <c r="C71" s="703"/>
      <c r="D71" s="703"/>
      <c r="E71" s="703"/>
      <c r="F71" s="704" t="s">
        <v>427</v>
      </c>
      <c r="G71" s="705" t="s">
        <v>263</v>
      </c>
      <c r="H71" s="705"/>
      <c r="I71" s="705"/>
      <c r="J71" s="705"/>
      <c r="K71" s="705"/>
      <c r="L71" s="705"/>
    </row>
    <row r="72" customFormat="false" ht="25.5" hidden="false" customHeight="true" outlineLevel="0" collapsed="false">
      <c r="A72" s="683" t="s">
        <v>310</v>
      </c>
      <c r="B72" s="686" t="s">
        <v>435</v>
      </c>
      <c r="C72" s="686"/>
      <c r="D72" s="686"/>
      <c r="E72" s="686"/>
      <c r="F72" s="706" t="n">
        <f aca="false">E41</f>
        <v>0.03</v>
      </c>
      <c r="G72" s="707" t="n">
        <f aca="false">ROUND(($F$72*G85),2)</f>
        <v>170.8</v>
      </c>
      <c r="H72" s="707" t="n">
        <f aca="false">ROUND(($F$72*H85),2)</f>
        <v>0</v>
      </c>
      <c r="I72" s="707" t="n">
        <f aca="false">ROUND(($F$72*I85),2)</f>
        <v>0</v>
      </c>
      <c r="J72" s="707" t="n">
        <f aca="false">ROUND(($F$72*J85),2)</f>
        <v>166.59</v>
      </c>
      <c r="K72" s="707" t="n">
        <f aca="false">ROUND(($F$72*K85),2)</f>
        <v>0</v>
      </c>
      <c r="L72" s="708" t="n">
        <f aca="false">ROUND(($F$72*L85),2)</f>
        <v>208.81</v>
      </c>
    </row>
    <row r="73" customFormat="false" ht="18" hidden="false" customHeight="true" outlineLevel="0" collapsed="false">
      <c r="A73" s="683" t="s">
        <v>299</v>
      </c>
      <c r="B73" s="709" t="s">
        <v>108</v>
      </c>
      <c r="C73" s="709"/>
      <c r="D73" s="709"/>
      <c r="E73" s="709"/>
      <c r="F73" s="706" t="n">
        <f aca="false">E43</f>
        <v>0.0679</v>
      </c>
      <c r="G73" s="707" t="n">
        <f aca="false">ROUND($F$73*(G72+G85),2)</f>
        <v>398.18</v>
      </c>
      <c r="H73" s="707" t="n">
        <f aca="false">ROUND($F$73*(H72+H85),2)</f>
        <v>0</v>
      </c>
      <c r="I73" s="707" t="n">
        <f aca="false">ROUND($F$73*(I72+I85),2)</f>
        <v>0</v>
      </c>
      <c r="J73" s="707" t="n">
        <f aca="false">ROUND($F$73*(J72+J85),2)</f>
        <v>388.36</v>
      </c>
      <c r="K73" s="707" t="n">
        <f aca="false">ROUND($F$73*(K72+K85),2)</f>
        <v>0</v>
      </c>
      <c r="L73" s="708" t="n">
        <f aca="false">ROUND($F$73*(L72+L85),2)</f>
        <v>486.78</v>
      </c>
    </row>
    <row r="74" customFormat="false" ht="18" hidden="false" customHeight="true" outlineLevel="0" collapsed="false">
      <c r="A74" s="710" t="s">
        <v>324</v>
      </c>
      <c r="B74" s="711" t="s">
        <v>436</v>
      </c>
      <c r="C74" s="711"/>
      <c r="D74" s="711"/>
      <c r="E74" s="711"/>
      <c r="F74" s="712" t="n">
        <f aca="false">SUM(F75:F78)</f>
        <v>0.1225</v>
      </c>
      <c r="G74" s="713" t="n">
        <f aca="false">ROUND((((G85+G72+G73)/(1-$F$74))-(G85+G72+G73)),2)</f>
        <v>874.25</v>
      </c>
      <c r="H74" s="713" t="n">
        <f aca="false">ROUND((((H85+H72+H73)/(1-$F$74))-(H85+H72+H73)),2)</f>
        <v>0</v>
      </c>
      <c r="I74" s="713" t="n">
        <f aca="false">ROUND((((I85+I72+I73)/(1-$F$74))-(I85+I72+I73)),2)</f>
        <v>0</v>
      </c>
      <c r="J74" s="713" t="n">
        <f aca="false">ROUND((((J85+J72+J73)/(1-$F$74))-(J85+J72+J73)),2)</f>
        <v>852.68</v>
      </c>
      <c r="K74" s="713" t="n">
        <f aca="false">ROUND((((K85+K72+K73)/(1-$F$74))-(K85+K72+K73)),2)</f>
        <v>0</v>
      </c>
      <c r="L74" s="714" t="n">
        <f aca="false">ROUND((((L85+L72+L73)/(1-$F$74))-(L85+L72+L73)),2)</f>
        <v>1068.76</v>
      </c>
    </row>
    <row r="75" customFormat="false" ht="18" hidden="false" customHeight="true" outlineLevel="0" collapsed="false">
      <c r="A75" s="715" t="s">
        <v>437</v>
      </c>
      <c r="B75" s="709" t="s">
        <v>438</v>
      </c>
      <c r="C75" s="709"/>
      <c r="D75" s="709"/>
      <c r="E75" s="709"/>
      <c r="F75" s="706" t="n">
        <f aca="false">E48+E49</f>
        <v>0.0925</v>
      </c>
      <c r="G75" s="707" t="n">
        <f aca="false">ROUND(G87*$F$75,2)</f>
        <v>660.14</v>
      </c>
      <c r="H75" s="707" t="n">
        <f aca="false">ROUND(H87*$F$75,2)</f>
        <v>0</v>
      </c>
      <c r="I75" s="707" t="n">
        <f aca="false">ROUND(I87*$F$75,2)</f>
        <v>0</v>
      </c>
      <c r="J75" s="707" t="n">
        <f aca="false">ROUND(J87*$F$75,2)</f>
        <v>643.86</v>
      </c>
      <c r="K75" s="707" t="n">
        <f aca="false">ROUND(K87*$F$75,2)</f>
        <v>0</v>
      </c>
      <c r="L75" s="708" t="n">
        <f aca="false">ROUND(L87*$F$75,2)</f>
        <v>807.03</v>
      </c>
    </row>
    <row r="76" customFormat="false" ht="18" hidden="false" customHeight="true" outlineLevel="0" collapsed="false">
      <c r="A76" s="683" t="s">
        <v>439</v>
      </c>
      <c r="B76" s="716" t="s">
        <v>440</v>
      </c>
      <c r="C76" s="716"/>
      <c r="D76" s="716"/>
      <c r="E76" s="716"/>
      <c r="F76" s="717" t="n">
        <v>0</v>
      </c>
      <c r="G76" s="707" t="n">
        <f aca="false">ROUND(G87*$F$76,2)</f>
        <v>0</v>
      </c>
      <c r="H76" s="707" t="n">
        <f aca="false">ROUND(H87*$F$76,2)</f>
        <v>0</v>
      </c>
      <c r="I76" s="707" t="n">
        <f aca="false">ROUND(I87*$F$76,2)</f>
        <v>0</v>
      </c>
      <c r="J76" s="707" t="n">
        <f aca="false">ROUND(J87*$F$76,2)</f>
        <v>0</v>
      </c>
      <c r="K76" s="707" t="n">
        <f aca="false">ROUND(K87*$F$76,2)</f>
        <v>0</v>
      </c>
      <c r="L76" s="708" t="n">
        <f aca="false">ROUND(L87*$F$76,2)</f>
        <v>0</v>
      </c>
    </row>
    <row r="77" customFormat="false" ht="18" hidden="false" customHeight="true" outlineLevel="0" collapsed="false">
      <c r="A77" s="683" t="s">
        <v>441</v>
      </c>
      <c r="B77" s="709" t="s">
        <v>442</v>
      </c>
      <c r="C77" s="709"/>
      <c r="D77" s="709"/>
      <c r="E77" s="709"/>
      <c r="F77" s="712" t="n">
        <f aca="false">E50</f>
        <v>0.03</v>
      </c>
      <c r="G77" s="707" t="n">
        <f aca="false">ROUND(G87*$F$77,2)</f>
        <v>214.1</v>
      </c>
      <c r="H77" s="707" t="n">
        <f aca="false">ROUND(H87*$F$77,2)</f>
        <v>0</v>
      </c>
      <c r="I77" s="707" t="n">
        <f aca="false">ROUND(I87*$F$77,2)</f>
        <v>0</v>
      </c>
      <c r="J77" s="707" t="n">
        <f aca="false">ROUND(J87*$F$77,2)</f>
        <v>208.82</v>
      </c>
      <c r="K77" s="707" t="n">
        <f aca="false">ROUND(K87*$F$77,2)</f>
        <v>0</v>
      </c>
      <c r="L77" s="708" t="n">
        <f aca="false">ROUND(L87*$F$77,2)</f>
        <v>261.74</v>
      </c>
    </row>
    <row r="78" customFormat="false" ht="18" hidden="false" customHeight="true" outlineLevel="0" collapsed="false">
      <c r="A78" s="683" t="s">
        <v>443</v>
      </c>
      <c r="B78" s="716" t="s">
        <v>444</v>
      </c>
      <c r="C78" s="716"/>
      <c r="D78" s="716"/>
      <c r="E78" s="716"/>
      <c r="F78" s="717" t="n">
        <v>0</v>
      </c>
      <c r="G78" s="707" t="n">
        <f aca="false">ROUND(G87*$F$78,2)</f>
        <v>0</v>
      </c>
      <c r="H78" s="707" t="n">
        <f aca="false">ROUND(H87*$F$78,2)</f>
        <v>0</v>
      </c>
      <c r="I78" s="707" t="n">
        <f aca="false">ROUND(I87*$F$78,2)</f>
        <v>0</v>
      </c>
      <c r="J78" s="707" t="n">
        <f aca="false">ROUND(J87*$F$78,2)</f>
        <v>0</v>
      </c>
      <c r="K78" s="707" t="n">
        <f aca="false">ROUND(K87*$F$78,2)</f>
        <v>0</v>
      </c>
      <c r="L78" s="708" t="n">
        <f aca="false">ROUND(L87*$F$78,2)</f>
        <v>0</v>
      </c>
    </row>
    <row r="79" customFormat="false" ht="18" hidden="false" customHeight="true" outlineLevel="0" collapsed="false">
      <c r="A79" s="720" t="s">
        <v>445</v>
      </c>
      <c r="B79" s="721"/>
      <c r="C79" s="721"/>
      <c r="D79" s="721"/>
      <c r="E79" s="721"/>
      <c r="F79" s="722"/>
      <c r="G79" s="723" t="n">
        <f aca="false">ROUND(SUM(G72:G74),2)</f>
        <v>1443.23</v>
      </c>
      <c r="H79" s="723" t="n">
        <f aca="false">ROUND(SUM(H72:H74),2)</f>
        <v>0</v>
      </c>
      <c r="I79" s="723" t="n">
        <f aca="false">ROUND(SUM(I72:I74),2)</f>
        <v>0</v>
      </c>
      <c r="J79" s="723" t="n">
        <f aca="false">ROUND(SUM(J72:J74),2)</f>
        <v>1407.63</v>
      </c>
      <c r="K79" s="723" t="n">
        <f aca="false">ROUND(SUM(K72:K74),2)</f>
        <v>0</v>
      </c>
      <c r="L79" s="724" t="n">
        <f aca="false">ROUND(SUM(L72:L74),2)</f>
        <v>1764.35</v>
      </c>
    </row>
    <row r="80" customFormat="false" ht="18" hidden="false" customHeight="true" outlineLevel="0" collapsed="false">
      <c r="A80" s="725" t="s">
        <v>446</v>
      </c>
      <c r="B80" s="725"/>
      <c r="C80" s="725"/>
      <c r="D80" s="725"/>
      <c r="E80" s="725"/>
      <c r="F80" s="725"/>
      <c r="G80" s="725"/>
      <c r="H80" s="725"/>
      <c r="I80" s="725"/>
      <c r="J80" s="725"/>
      <c r="K80" s="725"/>
      <c r="L80" s="725"/>
    </row>
    <row r="81" customFormat="false" ht="18" hidden="false" customHeight="true" outlineLevel="0" collapsed="false">
      <c r="A81" s="726" t="s">
        <v>447</v>
      </c>
      <c r="B81" s="726"/>
      <c r="C81" s="726"/>
      <c r="D81" s="726"/>
      <c r="E81" s="726"/>
      <c r="F81" s="726"/>
      <c r="G81" s="726"/>
      <c r="H81" s="726"/>
      <c r="I81" s="726"/>
      <c r="J81" s="726"/>
      <c r="K81" s="726"/>
      <c r="L81" s="726"/>
    </row>
    <row r="82" customFormat="false" ht="18" hidden="false" customHeight="true" outlineLevel="0" collapsed="false">
      <c r="A82" s="727" t="s">
        <v>448</v>
      </c>
      <c r="B82" s="727"/>
      <c r="C82" s="727"/>
      <c r="D82" s="727"/>
      <c r="E82" s="727"/>
      <c r="F82" s="727"/>
      <c r="G82" s="728" t="s">
        <v>263</v>
      </c>
      <c r="H82" s="728"/>
      <c r="I82" s="728"/>
      <c r="J82" s="728"/>
      <c r="K82" s="728"/>
      <c r="L82" s="728"/>
    </row>
    <row r="83" customFormat="false" ht="18" hidden="false" customHeight="true" outlineLevel="0" collapsed="false">
      <c r="A83" s="683" t="s">
        <v>310</v>
      </c>
      <c r="B83" s="698" t="s">
        <v>449</v>
      </c>
      <c r="C83" s="698"/>
      <c r="D83" s="698"/>
      <c r="E83" s="698"/>
      <c r="F83" s="698"/>
      <c r="G83" s="729" t="n">
        <f aca="false">G65</f>
        <v>5005.44</v>
      </c>
      <c r="H83" s="729" t="n">
        <f aca="false">H65</f>
        <v>0</v>
      </c>
      <c r="I83" s="729" t="n">
        <f aca="false">I65</f>
        <v>0</v>
      </c>
      <c r="J83" s="729" t="n">
        <f aca="false">J65</f>
        <v>5005.44</v>
      </c>
      <c r="K83" s="729" t="n">
        <f aca="false">K65</f>
        <v>0</v>
      </c>
      <c r="L83" s="730" t="n">
        <f aca="false">L65</f>
        <v>6168.24</v>
      </c>
    </row>
    <row r="84" customFormat="false" ht="18" hidden="false" customHeight="true" outlineLevel="0" collapsed="false">
      <c r="A84" s="683" t="s">
        <v>299</v>
      </c>
      <c r="B84" s="698" t="s">
        <v>431</v>
      </c>
      <c r="C84" s="698"/>
      <c r="D84" s="698"/>
      <c r="E84" s="698"/>
      <c r="F84" s="698"/>
      <c r="G84" s="729" t="n">
        <f aca="false">G70</f>
        <v>688.03</v>
      </c>
      <c r="H84" s="729" t="n">
        <f aca="false">H70</f>
        <v>0</v>
      </c>
      <c r="I84" s="729" t="n">
        <f aca="false">I70</f>
        <v>0</v>
      </c>
      <c r="J84" s="729" t="n">
        <f aca="false">J70</f>
        <v>547.56</v>
      </c>
      <c r="K84" s="729" t="n">
        <f aca="false">K70</f>
        <v>0</v>
      </c>
      <c r="L84" s="730" t="n">
        <f aca="false">L70</f>
        <v>792.01</v>
      </c>
    </row>
    <row r="85" customFormat="false" ht="18" hidden="false" customHeight="true" outlineLevel="0" collapsed="false">
      <c r="A85" s="731" t="s">
        <v>450</v>
      </c>
      <c r="B85" s="731"/>
      <c r="C85" s="731"/>
      <c r="D85" s="731"/>
      <c r="E85" s="731"/>
      <c r="F85" s="731"/>
      <c r="G85" s="732" t="n">
        <f aca="false">SUM(G83:G84)</f>
        <v>5693.47</v>
      </c>
      <c r="H85" s="732" t="n">
        <f aca="false">SUM(H83:H84)</f>
        <v>0</v>
      </c>
      <c r="I85" s="732" t="n">
        <f aca="false">SUM(I83:I84)</f>
        <v>0</v>
      </c>
      <c r="J85" s="732" t="n">
        <f aca="false">SUM(J83:J84)</f>
        <v>5553</v>
      </c>
      <c r="K85" s="732" t="n">
        <f aca="false">SUM(K83:K84)</f>
        <v>0</v>
      </c>
      <c r="L85" s="733" t="n">
        <f aca="false">SUM(L83:L84)</f>
        <v>6960.25</v>
      </c>
    </row>
    <row r="86" customFormat="false" ht="18" hidden="false" customHeight="true" outlineLevel="0" collapsed="false">
      <c r="A86" s="734" t="s">
        <v>313</v>
      </c>
      <c r="B86" s="735" t="s">
        <v>451</v>
      </c>
      <c r="C86" s="735"/>
      <c r="D86" s="735"/>
      <c r="E86" s="735"/>
      <c r="F86" s="735"/>
      <c r="G86" s="736" t="n">
        <f aca="false">G79</f>
        <v>1443.23</v>
      </c>
      <c r="H86" s="736" t="n">
        <f aca="false">H79</f>
        <v>0</v>
      </c>
      <c r="I86" s="736" t="n">
        <f aca="false">I79</f>
        <v>0</v>
      </c>
      <c r="J86" s="736" t="n">
        <f aca="false">J79</f>
        <v>1407.63</v>
      </c>
      <c r="K86" s="736" t="n">
        <f aca="false">K79</f>
        <v>0</v>
      </c>
      <c r="L86" s="737" t="n">
        <f aca="false">L79</f>
        <v>1764.35</v>
      </c>
    </row>
    <row r="87" customFormat="false" ht="43.5" hidden="false" customHeight="true" outlineLevel="0" collapsed="false">
      <c r="A87" s="738" t="s">
        <v>452</v>
      </c>
      <c r="B87" s="738"/>
      <c r="C87" s="738"/>
      <c r="D87" s="738"/>
      <c r="E87" s="738"/>
      <c r="F87" s="738"/>
      <c r="G87" s="739" t="n">
        <f aca="false">SUM(G85:G86)</f>
        <v>7136.7</v>
      </c>
      <c r="H87" s="739" t="n">
        <f aca="false">SUM(H85:H86)</f>
        <v>0</v>
      </c>
      <c r="I87" s="739" t="n">
        <f aca="false">SUM(I85:I86)</f>
        <v>0</v>
      </c>
      <c r="J87" s="739" t="n">
        <f aca="false">SUM(J85:J86)</f>
        <v>6960.63</v>
      </c>
      <c r="K87" s="739" t="n">
        <f aca="false">SUM(K85:K86)</f>
        <v>0</v>
      </c>
      <c r="L87" s="740" t="n">
        <f aca="false">SUM(L85:L86)</f>
        <v>8724.6</v>
      </c>
    </row>
  </sheetData>
  <sheetProtection sheet="true" password="d3be" objects="true" scenarios="true"/>
  <mergeCells count="97">
    <mergeCell ref="A3:L3"/>
    <mergeCell ref="A4:L4"/>
    <mergeCell ref="A5:L5"/>
    <mergeCell ref="A6:F6"/>
    <mergeCell ref="G6:L6"/>
    <mergeCell ref="A7:H7"/>
    <mergeCell ref="I7:L7"/>
    <mergeCell ref="A8:L8"/>
    <mergeCell ref="A9:A10"/>
    <mergeCell ref="B9:B10"/>
    <mergeCell ref="C9:D10"/>
    <mergeCell ref="E9:E10"/>
    <mergeCell ref="F9:F10"/>
    <mergeCell ref="G9:L9"/>
    <mergeCell ref="A11:L11"/>
    <mergeCell ref="A12:A22"/>
    <mergeCell ref="B12:B22"/>
    <mergeCell ref="C12:D12"/>
    <mergeCell ref="C13:E13"/>
    <mergeCell ref="C14:F14"/>
    <mergeCell ref="C15:E15"/>
    <mergeCell ref="C16:D16"/>
    <mergeCell ref="C17:D17"/>
    <mergeCell ref="C19:E19"/>
    <mergeCell ref="C20:F20"/>
    <mergeCell ref="C21:E21"/>
    <mergeCell ref="A23:F23"/>
    <mergeCell ref="A24:L24"/>
    <mergeCell ref="A25:B25"/>
    <mergeCell ref="C25:D25"/>
    <mergeCell ref="F25:L25"/>
    <mergeCell ref="A26:C26"/>
    <mergeCell ref="A27:C27"/>
    <mergeCell ref="A28:C28"/>
    <mergeCell ref="A29:C29"/>
    <mergeCell ref="A30:C30"/>
    <mergeCell ref="A31:C31"/>
    <mergeCell ref="A32:B32"/>
    <mergeCell ref="A33:B33"/>
    <mergeCell ref="A34:D34"/>
    <mergeCell ref="A35:D35"/>
    <mergeCell ref="A36:D36"/>
    <mergeCell ref="A37:F37"/>
    <mergeCell ref="A38:F38"/>
    <mergeCell ref="A39:L39"/>
    <mergeCell ref="A40:D40"/>
    <mergeCell ref="E40:F40"/>
    <mergeCell ref="G40:L40"/>
    <mergeCell ref="A42:D42"/>
    <mergeCell ref="A43:D43"/>
    <mergeCell ref="A44:D44"/>
    <mergeCell ref="A45:F45"/>
    <mergeCell ref="A46:L46"/>
    <mergeCell ref="A47:D47"/>
    <mergeCell ref="E47:F47"/>
    <mergeCell ref="G47:L47"/>
    <mergeCell ref="A48:D48"/>
    <mergeCell ref="A49:D49"/>
    <mergeCell ref="A50:D50"/>
    <mergeCell ref="A51:D51"/>
    <mergeCell ref="A52:F52"/>
    <mergeCell ref="A53:F53"/>
    <mergeCell ref="A54:F54"/>
    <mergeCell ref="A56:L56"/>
    <mergeCell ref="A57:L57"/>
    <mergeCell ref="A59:F59"/>
    <mergeCell ref="B60:E60"/>
    <mergeCell ref="G60:L60"/>
    <mergeCell ref="B61:F61"/>
    <mergeCell ref="B62:E62"/>
    <mergeCell ref="B63:E63"/>
    <mergeCell ref="A64:E64"/>
    <mergeCell ref="A65:F65"/>
    <mergeCell ref="B66:F66"/>
    <mergeCell ref="G66:L66"/>
    <mergeCell ref="B67:F67"/>
    <mergeCell ref="B68:F68"/>
    <mergeCell ref="B69:F69"/>
    <mergeCell ref="A70:F70"/>
    <mergeCell ref="B71:E71"/>
    <mergeCell ref="G71:L71"/>
    <mergeCell ref="B72:E72"/>
    <mergeCell ref="B73:E73"/>
    <mergeCell ref="B74:E74"/>
    <mergeCell ref="B75:E75"/>
    <mergeCell ref="B76:E76"/>
    <mergeCell ref="B77:E77"/>
    <mergeCell ref="B78:E78"/>
    <mergeCell ref="A80:L80"/>
    <mergeCell ref="A81:L81"/>
    <mergeCell ref="A82:F82"/>
    <mergeCell ref="G82:L82"/>
    <mergeCell ref="B83:F83"/>
    <mergeCell ref="B84:F84"/>
    <mergeCell ref="A85:F85"/>
    <mergeCell ref="B86:F86"/>
    <mergeCell ref="A87:F87"/>
  </mergeCells>
  <printOptions headings="false" gridLines="false" gridLinesSet="true" horizontalCentered="true" verticalCentered="false"/>
  <pageMargins left="0.39375" right="0" top="0.7875" bottom="0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5" man="true" max="16383" min="0"/>
  </rowBreaks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87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G6" activeCellId="0" sqref="G6"/>
    </sheetView>
  </sheetViews>
  <sheetFormatPr defaultColWidth="8.83203125" defaultRowHeight="12.75" zeroHeight="false" outlineLevelRow="0" outlineLevelCol="0"/>
  <cols>
    <col collapsed="false" customWidth="true" hidden="false" outlineLevel="0" max="1" min="1" style="281" width="10.16"/>
    <col collapsed="false" customWidth="true" hidden="false" outlineLevel="0" max="2" min="2" style="281" width="7.33"/>
    <col collapsed="false" customWidth="true" hidden="false" outlineLevel="0" max="3" min="3" style="281" width="14.66"/>
    <col collapsed="false" customWidth="true" hidden="false" outlineLevel="0" max="4" min="4" style="281" width="10.33"/>
    <col collapsed="false" customWidth="true" hidden="false" outlineLevel="0" max="5" min="5" style="281" width="10.16"/>
    <col collapsed="false" customWidth="true" hidden="false" outlineLevel="0" max="6" min="6" style="281" width="11.16"/>
    <col collapsed="false" customWidth="true" hidden="false" outlineLevel="0" max="7" min="7" style="547" width="13.66"/>
    <col collapsed="false" customWidth="true" hidden="false" outlineLevel="0" max="10" min="8" style="281" width="13.66"/>
    <col collapsed="false" customWidth="true" hidden="false" outlineLevel="0" max="12" min="11" style="281" width="14.83"/>
    <col collapsed="false" customWidth="true" hidden="false" outlineLevel="0" max="1025" min="13" style="281" width="9.16"/>
  </cols>
  <sheetData>
    <row r="1" customFormat="false" ht="12.75" hidden="false" customHeight="false" outlineLevel="0" collapsed="false">
      <c r="A1" s="548"/>
      <c r="B1" s="221" t="s">
        <v>0</v>
      </c>
      <c r="C1" s="221"/>
      <c r="D1" s="221"/>
      <c r="E1" s="221"/>
      <c r="F1" s="549"/>
      <c r="G1" s="550"/>
      <c r="H1" s="551"/>
      <c r="I1" s="551"/>
      <c r="J1" s="551"/>
      <c r="K1" s="551"/>
      <c r="L1" s="552"/>
    </row>
    <row r="2" customFormat="false" ht="12.75" hidden="false" customHeight="true" outlineLevel="0" collapsed="false">
      <c r="A2" s="262"/>
      <c r="B2" s="93" t="s">
        <v>42</v>
      </c>
      <c r="C2" s="93"/>
      <c r="D2" s="93"/>
      <c r="E2" s="93"/>
      <c r="F2" s="553"/>
      <c r="G2" s="554"/>
      <c r="L2" s="555"/>
    </row>
    <row r="3" customFormat="false" ht="48.75" hidden="false" customHeight="true" outlineLevel="0" collapsed="false">
      <c r="A3" s="556" t="s">
        <v>453</v>
      </c>
      <c r="B3" s="556"/>
      <c r="C3" s="556"/>
      <c r="D3" s="556"/>
      <c r="E3" s="556"/>
      <c r="F3" s="556"/>
      <c r="G3" s="556"/>
      <c r="H3" s="556"/>
      <c r="I3" s="556"/>
      <c r="J3" s="556"/>
      <c r="K3" s="556"/>
      <c r="L3" s="556"/>
    </row>
    <row r="4" customFormat="false" ht="20.25" hidden="false" customHeight="true" outlineLevel="0" collapsed="false">
      <c r="A4" s="557" t="str">
        <f aca="false">BH!$A$4</f>
        <v>ANEXO X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</row>
    <row r="5" customFormat="false" ht="18.75" hidden="false" customHeight="true" outlineLevel="0" collapsed="false">
      <c r="A5" s="558" t="s">
        <v>389</v>
      </c>
      <c r="B5" s="558"/>
      <c r="C5" s="558"/>
      <c r="D5" s="558"/>
      <c r="E5" s="558"/>
      <c r="F5" s="558"/>
      <c r="G5" s="558"/>
      <c r="H5" s="558"/>
      <c r="I5" s="558"/>
      <c r="J5" s="558"/>
      <c r="K5" s="558"/>
      <c r="L5" s="558"/>
    </row>
    <row r="6" customFormat="false" ht="12.75" hidden="false" customHeight="false" outlineLevel="0" collapsed="false">
      <c r="A6" s="559" t="s">
        <v>478</v>
      </c>
      <c r="B6" s="559"/>
      <c r="C6" s="559"/>
      <c r="D6" s="559"/>
      <c r="E6" s="559"/>
      <c r="F6" s="559"/>
      <c r="G6" s="560" t="str">
        <f aca="false">Dados!A7</f>
        <v>CCT 2026 – MG000731/2026 (BH e outras) e MG000730/2026 (Juiz de Fora) – Data base da categoria 01 de janeiro</v>
      </c>
      <c r="H6" s="560"/>
      <c r="I6" s="560"/>
      <c r="J6" s="560"/>
      <c r="K6" s="560"/>
      <c r="L6" s="560"/>
    </row>
    <row r="7" customFormat="false" ht="23.25" hidden="false" customHeight="true" outlineLevel="0" collapsed="false">
      <c r="A7" s="268" t="s">
        <v>483</v>
      </c>
      <c r="B7" s="268"/>
      <c r="C7" s="268"/>
      <c r="D7" s="268"/>
      <c r="E7" s="268"/>
      <c r="F7" s="268"/>
      <c r="G7" s="268"/>
      <c r="H7" s="268"/>
      <c r="I7" s="561" t="s">
        <v>102</v>
      </c>
      <c r="J7" s="561"/>
      <c r="K7" s="561"/>
      <c r="L7" s="561"/>
    </row>
    <row r="8" customFormat="false" ht="16.5" hidden="false" customHeight="true" outlineLevel="0" collapsed="false">
      <c r="A8" s="562" t="s">
        <v>392</v>
      </c>
      <c r="B8" s="562"/>
      <c r="C8" s="562"/>
      <c r="D8" s="562"/>
      <c r="E8" s="562"/>
      <c r="F8" s="562"/>
      <c r="G8" s="562"/>
      <c r="H8" s="562"/>
      <c r="I8" s="562"/>
      <c r="J8" s="562"/>
      <c r="K8" s="562"/>
      <c r="L8" s="562"/>
    </row>
    <row r="9" customFormat="false" ht="12.75" hidden="false" customHeight="true" outlineLevel="0" collapsed="false">
      <c r="A9" s="563" t="s">
        <v>205</v>
      </c>
      <c r="B9" s="564" t="s">
        <v>393</v>
      </c>
      <c r="C9" s="565" t="s">
        <v>394</v>
      </c>
      <c r="D9" s="565"/>
      <c r="E9" s="566" t="s">
        <v>395</v>
      </c>
      <c r="F9" s="567" t="s">
        <v>396</v>
      </c>
      <c r="G9" s="568"/>
      <c r="H9" s="568"/>
      <c r="I9" s="568"/>
      <c r="J9" s="568"/>
      <c r="K9" s="568"/>
      <c r="L9" s="568"/>
    </row>
    <row r="10" customFormat="false" ht="68.25" hidden="false" customHeight="true" outlineLevel="0" collapsed="false">
      <c r="A10" s="563"/>
      <c r="B10" s="564"/>
      <c r="C10" s="565"/>
      <c r="D10" s="565"/>
      <c r="E10" s="566"/>
      <c r="F10" s="566"/>
      <c r="G10" s="569" t="s">
        <v>137</v>
      </c>
      <c r="H10" s="569" t="s">
        <v>138</v>
      </c>
      <c r="I10" s="569" t="s">
        <v>139</v>
      </c>
      <c r="J10" s="569" t="s">
        <v>455</v>
      </c>
      <c r="K10" s="569" t="s">
        <v>141</v>
      </c>
      <c r="L10" s="570" t="s">
        <v>142</v>
      </c>
    </row>
    <row r="11" customFormat="false" ht="18" hidden="false" customHeight="true" outlineLevel="0" collapsed="false">
      <c r="A11" s="741" t="s">
        <v>400</v>
      </c>
      <c r="B11" s="741"/>
      <c r="C11" s="741"/>
      <c r="D11" s="741"/>
      <c r="E11" s="741"/>
      <c r="F11" s="741"/>
      <c r="G11" s="741"/>
      <c r="H11" s="741"/>
      <c r="I11" s="741"/>
      <c r="J11" s="741"/>
      <c r="K11" s="741"/>
      <c r="L11" s="741"/>
    </row>
    <row r="12" customFormat="false" ht="18" hidden="false" customHeight="true" outlineLevel="0" collapsed="false">
      <c r="A12" s="574" t="n">
        <v>1</v>
      </c>
      <c r="B12" s="575" t="n">
        <v>1</v>
      </c>
      <c r="C12" s="576" t="s">
        <v>401</v>
      </c>
      <c r="D12" s="576"/>
      <c r="E12" s="577" t="n">
        <v>220</v>
      </c>
      <c r="F12" s="578" t="n">
        <f aca="false">Dados!F8</f>
        <v>2524.9</v>
      </c>
      <c r="G12" s="579" t="n">
        <f aca="false">F12</f>
        <v>2524.9</v>
      </c>
      <c r="H12" s="579" t="n">
        <v>0</v>
      </c>
      <c r="I12" s="580" t="n">
        <v>0</v>
      </c>
      <c r="J12" s="580" t="n">
        <f aca="false">F12</f>
        <v>2524.9</v>
      </c>
      <c r="K12" s="580" t="n">
        <v>0</v>
      </c>
      <c r="L12" s="581" t="n">
        <v>0</v>
      </c>
    </row>
    <row r="13" customFormat="false" ht="18" hidden="false" customHeight="true" outlineLevel="0" collapsed="false">
      <c r="A13" s="574"/>
      <c r="B13" s="575"/>
      <c r="C13" s="582" t="s">
        <v>293</v>
      </c>
      <c r="D13" s="582"/>
      <c r="E13" s="582"/>
      <c r="F13" s="583" t="n">
        <v>0.3</v>
      </c>
      <c r="G13" s="584" t="n">
        <f aca="false">ROUND(($F$13*G12),2)</f>
        <v>757.47</v>
      </c>
      <c r="H13" s="584" t="n">
        <f aca="false">ROUND(($F$13*H12),2)</f>
        <v>0</v>
      </c>
      <c r="I13" s="584" t="n">
        <f aca="false">ROUND(($F$13*I12),2)</f>
        <v>0</v>
      </c>
      <c r="J13" s="584" t="n">
        <f aca="false">ROUND(($F$13*J12),2)</f>
        <v>757.47</v>
      </c>
      <c r="K13" s="584" t="n">
        <f aca="false">ROUND(($F$13*K12),2)</f>
        <v>0</v>
      </c>
      <c r="L13" s="585" t="n">
        <f aca="false">ROUND(($F$13*L12),2)</f>
        <v>0</v>
      </c>
    </row>
    <row r="14" customFormat="false" ht="18" hidden="false" customHeight="true" outlineLevel="0" collapsed="false">
      <c r="A14" s="574"/>
      <c r="B14" s="575"/>
      <c r="C14" s="586" t="s">
        <v>402</v>
      </c>
      <c r="D14" s="586"/>
      <c r="E14" s="586"/>
      <c r="F14" s="586"/>
      <c r="G14" s="787" t="n">
        <f aca="false">SUM(G12:G13)</f>
        <v>3282.37</v>
      </c>
      <c r="H14" s="276" t="n">
        <f aca="false">SUM(H12:H13)</f>
        <v>0</v>
      </c>
      <c r="I14" s="276" t="n">
        <f aca="false">SUM(I12:I13)</f>
        <v>0</v>
      </c>
      <c r="J14" s="276" t="n">
        <f aca="false">SUM(J12:J13)</f>
        <v>3282.37</v>
      </c>
      <c r="K14" s="276" t="n">
        <f aca="false">SUM(K12:K13)</f>
        <v>0</v>
      </c>
      <c r="L14" s="587" t="n">
        <f aca="false">SUM(L12:L13)</f>
        <v>0</v>
      </c>
    </row>
    <row r="15" customFormat="false" ht="18" hidden="false" customHeight="true" outlineLevel="0" collapsed="false">
      <c r="A15" s="574"/>
      <c r="B15" s="575"/>
      <c r="C15" s="588" t="s">
        <v>122</v>
      </c>
      <c r="D15" s="588"/>
      <c r="E15" s="588"/>
      <c r="F15" s="589" t="n">
        <v>0</v>
      </c>
      <c r="G15" s="462" t="n">
        <f aca="false">IF(Dados!$P$13="SIM",Dados!$Q$13,0)</f>
        <v>0</v>
      </c>
      <c r="H15" s="276" t="n">
        <v>0</v>
      </c>
      <c r="I15" s="276" t="n">
        <v>0</v>
      </c>
      <c r="J15" s="276" t="n">
        <v>0</v>
      </c>
      <c r="K15" s="276" t="n">
        <v>0</v>
      </c>
      <c r="L15" s="587" t="n">
        <v>0</v>
      </c>
    </row>
    <row r="16" customFormat="false" ht="27" hidden="false" customHeight="true" outlineLevel="0" collapsed="false">
      <c r="A16" s="574"/>
      <c r="B16" s="575"/>
      <c r="C16" s="588" t="s">
        <v>456</v>
      </c>
      <c r="D16" s="588"/>
      <c r="E16" s="590"/>
      <c r="F16" s="591" t="n">
        <v>0</v>
      </c>
      <c r="G16" s="276" t="n">
        <v>0</v>
      </c>
      <c r="H16" s="276" t="n">
        <v>0</v>
      </c>
      <c r="I16" s="578" t="n">
        <v>0</v>
      </c>
      <c r="J16" s="578" t="n">
        <v>0</v>
      </c>
      <c r="K16" s="578" t="n">
        <v>0</v>
      </c>
      <c r="L16" s="592" t="n">
        <v>0</v>
      </c>
    </row>
    <row r="17" customFormat="false" ht="27" hidden="false" customHeight="true" outlineLevel="0" collapsed="false">
      <c r="A17" s="574"/>
      <c r="B17" s="575"/>
      <c r="C17" s="588" t="s">
        <v>457</v>
      </c>
      <c r="D17" s="588"/>
      <c r="E17" s="590"/>
      <c r="F17" s="591" t="n">
        <v>0</v>
      </c>
      <c r="G17" s="593" t="n">
        <v>0</v>
      </c>
      <c r="H17" s="593" t="n">
        <f aca="false">ROUND((H12*F17),2)</f>
        <v>0</v>
      </c>
      <c r="I17" s="594" t="n">
        <v>0</v>
      </c>
      <c r="J17" s="594" t="n">
        <v>0</v>
      </c>
      <c r="K17" s="594" t="n">
        <v>0</v>
      </c>
      <c r="L17" s="595" t="n">
        <v>0</v>
      </c>
    </row>
    <row r="18" customFormat="false" ht="18" hidden="false" customHeight="true" outlineLevel="0" collapsed="false">
      <c r="A18" s="574"/>
      <c r="B18" s="575"/>
      <c r="C18" s="596" t="s">
        <v>117</v>
      </c>
      <c r="D18" s="597"/>
      <c r="E18" s="598" t="n">
        <f aca="false">Dados!O10</f>
        <v>15.21</v>
      </c>
      <c r="F18" s="599" t="n">
        <f aca="false">Dados!K12</f>
        <v>0.4</v>
      </c>
      <c r="G18" s="593" t="n">
        <v>0</v>
      </c>
      <c r="H18" s="593" t="n">
        <v>0</v>
      </c>
      <c r="I18" s="593" t="n">
        <v>0</v>
      </c>
      <c r="J18" s="593" t="n">
        <v>0</v>
      </c>
      <c r="K18" s="593" t="n">
        <v>0</v>
      </c>
      <c r="L18" s="595" t="n">
        <f aca="false">((($F$18*L14/220)*7)*$E$18)</f>
        <v>0</v>
      </c>
    </row>
    <row r="19" customFormat="false" ht="18" hidden="false" customHeight="true" outlineLevel="0" collapsed="false">
      <c r="A19" s="574"/>
      <c r="B19" s="575"/>
      <c r="C19" s="600" t="s">
        <v>336</v>
      </c>
      <c r="D19" s="600"/>
      <c r="E19" s="600"/>
      <c r="F19" s="601" t="n">
        <v>0.2</v>
      </c>
      <c r="G19" s="593" t="n">
        <f aca="false">G18*$F$19</f>
        <v>0</v>
      </c>
      <c r="H19" s="593" t="n">
        <f aca="false">H18*$F$19</f>
        <v>0</v>
      </c>
      <c r="I19" s="593" t="n">
        <f aca="false">I18*$F$19</f>
        <v>0</v>
      </c>
      <c r="J19" s="593" t="n">
        <v>0</v>
      </c>
      <c r="K19" s="593" t="n">
        <f aca="false">K18*$F$19</f>
        <v>0</v>
      </c>
      <c r="L19" s="595" t="n">
        <f aca="false">L18*$F$19</f>
        <v>0</v>
      </c>
    </row>
    <row r="20" customFormat="false" ht="18" hidden="false" customHeight="true" outlineLevel="0" collapsed="false">
      <c r="A20" s="574"/>
      <c r="B20" s="575"/>
      <c r="C20" s="602" t="s">
        <v>405</v>
      </c>
      <c r="D20" s="602"/>
      <c r="E20" s="602"/>
      <c r="F20" s="602"/>
      <c r="G20" s="603" t="n">
        <f aca="false">SUM(G14:G19)</f>
        <v>3282.37</v>
      </c>
      <c r="H20" s="603" t="n">
        <f aca="false">SUM(H14:H19)</f>
        <v>0</v>
      </c>
      <c r="I20" s="603" t="n">
        <f aca="false">SUM(I14:I19)</f>
        <v>0</v>
      </c>
      <c r="J20" s="603" t="n">
        <f aca="false">SUM(J14:J19)</f>
        <v>3282.37</v>
      </c>
      <c r="K20" s="603" t="n">
        <f aca="false">SUM(K14:K19)</f>
        <v>0</v>
      </c>
      <c r="L20" s="604" t="n">
        <f aca="false">SUM(L14:L19)</f>
        <v>0</v>
      </c>
    </row>
    <row r="21" customFormat="false" ht="18" hidden="false" customHeight="true" outlineLevel="0" collapsed="false">
      <c r="A21" s="574"/>
      <c r="B21" s="575"/>
      <c r="C21" s="605" t="s">
        <v>406</v>
      </c>
      <c r="D21" s="605"/>
      <c r="E21" s="605"/>
      <c r="F21" s="606" t="n">
        <f aca="false">Encargos!C58</f>
        <v>0.764</v>
      </c>
      <c r="G21" s="579" t="n">
        <f aca="false">ROUND(($F$21*G20),2)</f>
        <v>2507.73</v>
      </c>
      <c r="H21" s="579" t="n">
        <f aca="false">ROUND(($F$21*H20),2)</f>
        <v>0</v>
      </c>
      <c r="I21" s="579" t="n">
        <f aca="false">ROUND(($F$21*I20),2)</f>
        <v>0</v>
      </c>
      <c r="J21" s="579" t="n">
        <f aca="false">ROUND(($F$21*J20),2)</f>
        <v>2507.73</v>
      </c>
      <c r="K21" s="579" t="n">
        <f aca="false">ROUND(($F$21*K20),2)</f>
        <v>0</v>
      </c>
      <c r="L21" s="581" t="n">
        <f aca="false">ROUND(($F$21*L20),2)</f>
        <v>0</v>
      </c>
    </row>
    <row r="22" customFormat="false" ht="43.5" hidden="false" customHeight="true" outlineLevel="0" collapsed="false">
      <c r="A22" s="574"/>
      <c r="B22" s="575"/>
      <c r="C22" s="607" t="s">
        <v>341</v>
      </c>
      <c r="D22" s="607" t="n">
        <f aca="false">Dados!O11</f>
        <v>4.97</v>
      </c>
      <c r="E22" s="608" t="n">
        <f aca="false">Dados!E15</f>
        <v>22</v>
      </c>
      <c r="F22" s="593" t="n">
        <f aca="false">Dados!O10</f>
        <v>15.21</v>
      </c>
      <c r="G22" s="584" t="n">
        <v>0</v>
      </c>
      <c r="H22" s="584" t="n">
        <v>0</v>
      </c>
      <c r="I22" s="609" t="n">
        <v>0</v>
      </c>
      <c r="J22" s="584" t="n">
        <f aca="false">ROUND((((J14/220)+((J14/220)*0.6))*$D$22),2)</f>
        <v>118.64</v>
      </c>
      <c r="K22" s="584" t="n">
        <f aca="false">ROUND((((K14/220)+((K14/220)*0.6))*$F$22),2)</f>
        <v>0</v>
      </c>
      <c r="L22" s="585" t="n">
        <f aca="false">ROUND((((L14/220)+((L14/220)*0.6))*$F$22),2)</f>
        <v>0</v>
      </c>
    </row>
    <row r="23" customFormat="false" ht="18" hidden="false" customHeight="true" outlineLevel="0" collapsed="false">
      <c r="A23" s="610" t="s">
        <v>407</v>
      </c>
      <c r="B23" s="610"/>
      <c r="C23" s="610"/>
      <c r="D23" s="610"/>
      <c r="E23" s="610"/>
      <c r="F23" s="610"/>
      <c r="G23" s="611" t="n">
        <f aca="false">SUM(G20:G22)</f>
        <v>5790.1</v>
      </c>
      <c r="H23" s="611" t="n">
        <f aca="false">SUM(H20:H22)</f>
        <v>0</v>
      </c>
      <c r="I23" s="611" t="n">
        <f aca="false">SUM(I20:I22)</f>
        <v>0</v>
      </c>
      <c r="J23" s="611" t="n">
        <f aca="false">SUM(J20:J22)</f>
        <v>5908.74</v>
      </c>
      <c r="K23" s="611" t="n">
        <f aca="false">SUM(K20:K22)</f>
        <v>0</v>
      </c>
      <c r="L23" s="612" t="n">
        <f aca="false">SUM(L20:L22)</f>
        <v>0</v>
      </c>
    </row>
    <row r="24" customFormat="false" ht="18" hidden="false" customHeight="true" outlineLevel="0" collapsed="false">
      <c r="A24" s="613" t="s">
        <v>408</v>
      </c>
      <c r="B24" s="613"/>
      <c r="C24" s="613"/>
      <c r="D24" s="613"/>
      <c r="E24" s="613"/>
      <c r="F24" s="613"/>
      <c r="G24" s="613"/>
      <c r="H24" s="613"/>
      <c r="I24" s="613"/>
      <c r="J24" s="613"/>
      <c r="K24" s="613"/>
      <c r="L24" s="613"/>
    </row>
    <row r="25" customFormat="false" ht="18" hidden="false" customHeight="true" outlineLevel="0" collapsed="false">
      <c r="A25" s="614" t="s">
        <v>205</v>
      </c>
      <c r="B25" s="614"/>
      <c r="C25" s="496" t="s">
        <v>409</v>
      </c>
      <c r="D25" s="496"/>
      <c r="E25" s="615" t="s">
        <v>206</v>
      </c>
      <c r="F25" s="616" t="s">
        <v>410</v>
      </c>
      <c r="G25" s="616"/>
      <c r="H25" s="616"/>
      <c r="I25" s="616"/>
      <c r="J25" s="616"/>
      <c r="K25" s="616"/>
      <c r="L25" s="616"/>
    </row>
    <row r="26" customFormat="false" ht="18" hidden="false" customHeight="true" outlineLevel="0" collapsed="false">
      <c r="A26" s="617" t="s">
        <v>107</v>
      </c>
      <c r="B26" s="617"/>
      <c r="C26" s="617"/>
      <c r="D26" s="577"/>
      <c r="E26" s="618"/>
      <c r="F26" s="619"/>
      <c r="G26" s="579" t="n">
        <f aca="false">Dados!$F$9</f>
        <v>82.45</v>
      </c>
      <c r="H26" s="580" t="n">
        <v>0</v>
      </c>
      <c r="I26" s="580" t="n">
        <v>0</v>
      </c>
      <c r="J26" s="579" t="n">
        <f aca="false">Dados!$F$9</f>
        <v>82.45</v>
      </c>
      <c r="K26" s="580" t="n">
        <v>0</v>
      </c>
      <c r="L26" s="581" t="n">
        <v>0</v>
      </c>
    </row>
    <row r="27" customFormat="false" ht="18" hidden="false" customHeight="true" outlineLevel="0" collapsed="false">
      <c r="A27" s="274" t="s">
        <v>110</v>
      </c>
      <c r="B27" s="274"/>
      <c r="C27" s="274"/>
      <c r="D27" s="760"/>
      <c r="E27" s="761"/>
      <c r="F27" s="646"/>
      <c r="G27" s="593" t="n">
        <f aca="false">Dados!$F$10</f>
        <v>20.7</v>
      </c>
      <c r="H27" s="594" t="n">
        <v>0</v>
      </c>
      <c r="I27" s="594" t="n">
        <v>0</v>
      </c>
      <c r="J27" s="593" t="n">
        <f aca="false">Dados!$F$10</f>
        <v>20.7</v>
      </c>
      <c r="K27" s="594" t="n">
        <v>0</v>
      </c>
      <c r="L27" s="595" t="n">
        <v>0</v>
      </c>
    </row>
    <row r="28" customFormat="false" ht="24.75" hidden="false" customHeight="true" outlineLevel="0" collapsed="false">
      <c r="A28" s="620" t="s">
        <v>411</v>
      </c>
      <c r="B28" s="620"/>
      <c r="C28" s="620"/>
      <c r="D28" s="607"/>
      <c r="E28" s="593"/>
      <c r="F28" s="623"/>
      <c r="G28" s="593" t="n">
        <f aca="false">Dados!$F$11</f>
        <v>4</v>
      </c>
      <c r="H28" s="594" t="n">
        <v>0</v>
      </c>
      <c r="I28" s="594" t="n">
        <v>0</v>
      </c>
      <c r="J28" s="593" t="n">
        <f aca="false">Dados!$F$11</f>
        <v>4</v>
      </c>
      <c r="K28" s="594" t="n">
        <v>0</v>
      </c>
      <c r="L28" s="595" t="n">
        <v>0</v>
      </c>
    </row>
    <row r="29" customFormat="false" ht="18" hidden="false" customHeight="true" outlineLevel="0" collapsed="false">
      <c r="A29" s="620" t="s">
        <v>116</v>
      </c>
      <c r="B29" s="620"/>
      <c r="C29" s="620"/>
      <c r="D29" s="275"/>
      <c r="E29" s="532"/>
      <c r="F29" s="623"/>
      <c r="G29" s="593" t="n">
        <f aca="false">Dados!$F$12</f>
        <v>156.95</v>
      </c>
      <c r="H29" s="594" t="n">
        <v>0</v>
      </c>
      <c r="I29" s="594" t="n">
        <v>0</v>
      </c>
      <c r="J29" s="593" t="n">
        <f aca="false">Dados!$F$12</f>
        <v>156.95</v>
      </c>
      <c r="K29" s="594" t="n">
        <v>0</v>
      </c>
      <c r="L29" s="595" t="n">
        <v>0</v>
      </c>
    </row>
    <row r="30" customFormat="false" ht="18" hidden="false" customHeight="true" outlineLevel="0" collapsed="false">
      <c r="A30" s="620" t="s">
        <v>412</v>
      </c>
      <c r="B30" s="620"/>
      <c r="C30" s="620"/>
      <c r="D30" s="275"/>
      <c r="E30" s="532"/>
      <c r="F30" s="623"/>
      <c r="G30" s="593" t="n">
        <f aca="false">Dados!$F$13</f>
        <v>21.17</v>
      </c>
      <c r="H30" s="594" t="n">
        <v>0</v>
      </c>
      <c r="I30" s="594" t="n">
        <v>0</v>
      </c>
      <c r="J30" s="593" t="n">
        <f aca="false">Dados!$F$13</f>
        <v>21.17</v>
      </c>
      <c r="K30" s="594" t="n">
        <v>0</v>
      </c>
      <c r="L30" s="595" t="n">
        <v>0</v>
      </c>
    </row>
    <row r="31" customFormat="false" ht="18" hidden="false" customHeight="true" outlineLevel="0" collapsed="false">
      <c r="A31" s="274" t="s">
        <v>125</v>
      </c>
      <c r="B31" s="274"/>
      <c r="C31" s="274"/>
      <c r="D31" s="275"/>
      <c r="E31" s="593"/>
      <c r="F31" s="623"/>
      <c r="G31" s="593" t="n">
        <f aca="false">Dados!$F$14</f>
        <v>210.57</v>
      </c>
      <c r="H31" s="594" t="n">
        <v>0</v>
      </c>
      <c r="I31" s="594" t="n">
        <v>0</v>
      </c>
      <c r="J31" s="593" t="n">
        <f aca="false">Dados!$F$14</f>
        <v>210.57</v>
      </c>
      <c r="K31" s="594" t="n">
        <v>0</v>
      </c>
      <c r="L31" s="595" t="n">
        <v>0</v>
      </c>
    </row>
    <row r="32" customFormat="false" ht="18" hidden="false" customHeight="true" outlineLevel="0" collapsed="false">
      <c r="A32" s="624" t="s">
        <v>126</v>
      </c>
      <c r="B32" s="624"/>
      <c r="C32" s="625" t="n">
        <f aca="false">Dados!E15</f>
        <v>22</v>
      </c>
      <c r="D32" s="626" t="n">
        <f aca="false">Dados!D15</f>
        <v>15.21</v>
      </c>
      <c r="E32" s="627" t="n">
        <f aca="false">Dados!F15</f>
        <v>0</v>
      </c>
      <c r="F32" s="623" t="n">
        <f aca="false">Dados!G15</f>
        <v>28.16</v>
      </c>
      <c r="G32" s="593" t="n">
        <f aca="false">ROUND((($F$32*$C$32)-(($F$32*$C$32)*$E$32)),2)</f>
        <v>619.52</v>
      </c>
      <c r="H32" s="594" t="n">
        <v>0</v>
      </c>
      <c r="I32" s="594" t="n">
        <v>0</v>
      </c>
      <c r="J32" s="593" t="n">
        <f aca="false">ROUND((($F$32*$D$32)-(($F$32*$D$32)*$E$32)),2)</f>
        <v>428.31</v>
      </c>
      <c r="K32" s="594" t="n">
        <v>0</v>
      </c>
      <c r="L32" s="595" t="n">
        <v>0</v>
      </c>
    </row>
    <row r="33" customFormat="false" ht="18" hidden="false" customHeight="true" outlineLevel="0" collapsed="false">
      <c r="A33" s="629" t="s">
        <v>128</v>
      </c>
      <c r="B33" s="629"/>
      <c r="C33" s="630" t="n">
        <f aca="false">Dados!E16</f>
        <v>22</v>
      </c>
      <c r="D33" s="631" t="n">
        <f aca="false">Dados!D16</f>
        <v>15.21</v>
      </c>
      <c r="E33" s="632" t="n">
        <f aca="false">Dados!F16</f>
        <v>0.06</v>
      </c>
      <c r="F33" s="633" t="n">
        <f aca="false">Dados!E49</f>
        <v>3</v>
      </c>
      <c r="G33" s="634" t="n">
        <f aca="false">ROUND((IF(((($F$33*2)*$C$33)-($E$33*G12))&gt;0,((($F$33*2)*$C$33)-($E$33*G12)),0)),2)</f>
        <v>0</v>
      </c>
      <c r="H33" s="795" t="n">
        <v>0</v>
      </c>
      <c r="I33" s="795" t="n">
        <v>0</v>
      </c>
      <c r="J33" s="276" t="n">
        <f aca="false">ROUND((IF(((($F$33*2)*$D$33)-($E$33*J12))&gt;0,((($F$33*2)*$D$33)-($E$33*J12)),0)),2)</f>
        <v>0</v>
      </c>
      <c r="K33" s="795" t="n">
        <v>0</v>
      </c>
      <c r="L33" s="587" t="n">
        <v>0</v>
      </c>
    </row>
    <row r="34" customFormat="false" ht="18" hidden="false" customHeight="true" outlineLevel="0" collapsed="false">
      <c r="A34" s="629" t="str">
        <f aca="false">Dados!H17</f>
        <v>Outros (inserir somente com a justificativa legal)</v>
      </c>
      <c r="B34" s="629"/>
      <c r="C34" s="629"/>
      <c r="D34" s="629"/>
      <c r="E34" s="764"/>
      <c r="F34" s="765"/>
      <c r="G34" s="634" t="n">
        <f aca="false">Dados!M17</f>
        <v>0</v>
      </c>
      <c r="H34" s="276" t="n">
        <f aca="false">Dados!M17</f>
        <v>0</v>
      </c>
      <c r="I34" s="276" t="n">
        <f aca="false">Dados!M17</f>
        <v>0</v>
      </c>
      <c r="J34" s="276" t="n">
        <f aca="false">Dados!M17</f>
        <v>0</v>
      </c>
      <c r="K34" s="276" t="n">
        <f aca="false">Dados!M17</f>
        <v>0</v>
      </c>
      <c r="L34" s="587" t="n">
        <f aca="false">Dados!M17</f>
        <v>0</v>
      </c>
    </row>
    <row r="35" customFormat="false" ht="18" hidden="false" customHeight="true" outlineLevel="0" collapsed="false">
      <c r="A35" s="629" t="str">
        <f aca="false">Dados!H18</f>
        <v>Outros (inserir somente com a justificativa legal)</v>
      </c>
      <c r="B35" s="629"/>
      <c r="C35" s="629"/>
      <c r="D35" s="629"/>
      <c r="E35" s="764"/>
      <c r="F35" s="765"/>
      <c r="G35" s="634" t="n">
        <f aca="false">Dados!M18</f>
        <v>0</v>
      </c>
      <c r="H35" s="276" t="n">
        <f aca="false">Dados!M18</f>
        <v>0</v>
      </c>
      <c r="I35" s="276" t="n">
        <f aca="false">Dados!M18</f>
        <v>0</v>
      </c>
      <c r="J35" s="276" t="n">
        <f aca="false">Dados!M18</f>
        <v>0</v>
      </c>
      <c r="K35" s="276" t="n">
        <f aca="false">Dados!M18</f>
        <v>0</v>
      </c>
      <c r="L35" s="587" t="n">
        <f aca="false">Dados!M18</f>
        <v>0</v>
      </c>
    </row>
    <row r="36" customFormat="false" ht="18" hidden="false" customHeight="true" outlineLevel="0" collapsed="false">
      <c r="A36" s="629" t="str">
        <f aca="false">Dados!H19</f>
        <v>Outros (inserir somente com a justificativa legal)</v>
      </c>
      <c r="B36" s="629"/>
      <c r="C36" s="629"/>
      <c r="D36" s="629"/>
      <c r="E36" s="764"/>
      <c r="F36" s="765"/>
      <c r="G36" s="634" t="n">
        <f aca="false">Dados!M19</f>
        <v>0</v>
      </c>
      <c r="H36" s="276" t="n">
        <f aca="false">Dados!M19</f>
        <v>0</v>
      </c>
      <c r="I36" s="276" t="n">
        <f aca="false">Dados!M19</f>
        <v>0</v>
      </c>
      <c r="J36" s="276" t="n">
        <f aca="false">Dados!M19</f>
        <v>0</v>
      </c>
      <c r="K36" s="276" t="n">
        <f aca="false">Dados!M19</f>
        <v>0</v>
      </c>
      <c r="L36" s="587" t="n">
        <f aca="false">Dados!M19</f>
        <v>0</v>
      </c>
    </row>
    <row r="37" customFormat="false" ht="18" hidden="false" customHeight="true" outlineLevel="0" collapsed="false">
      <c r="A37" s="635" t="s">
        <v>413</v>
      </c>
      <c r="B37" s="635"/>
      <c r="C37" s="635"/>
      <c r="D37" s="635"/>
      <c r="E37" s="635"/>
      <c r="F37" s="635"/>
      <c r="G37" s="603" t="n">
        <f aca="false">SUM(G26:G36)</f>
        <v>1115.36</v>
      </c>
      <c r="H37" s="603" t="n">
        <f aca="false">SUM(H26:H36)</f>
        <v>0</v>
      </c>
      <c r="I37" s="603" t="n">
        <f aca="false">SUM(I26:I36)</f>
        <v>0</v>
      </c>
      <c r="J37" s="603" t="n">
        <f aca="false">SUM(J26:J36)</f>
        <v>924.15</v>
      </c>
      <c r="K37" s="603" t="n">
        <f aca="false">SUM(K26:K36)</f>
        <v>0</v>
      </c>
      <c r="L37" s="604" t="n">
        <f aca="false">SUM(L26:L36)</f>
        <v>0</v>
      </c>
    </row>
    <row r="38" customFormat="false" ht="18" hidden="false" customHeight="true" outlineLevel="0" collapsed="false">
      <c r="A38" s="636" t="s">
        <v>414</v>
      </c>
      <c r="B38" s="636"/>
      <c r="C38" s="636"/>
      <c r="D38" s="636"/>
      <c r="E38" s="636"/>
      <c r="F38" s="636"/>
      <c r="G38" s="637" t="n">
        <f aca="false">G23+G37</f>
        <v>6905.46</v>
      </c>
      <c r="H38" s="611" t="n">
        <f aca="false">H23+H37</f>
        <v>0</v>
      </c>
      <c r="I38" s="611" t="n">
        <f aca="false">I23+I37</f>
        <v>0</v>
      </c>
      <c r="J38" s="611" t="n">
        <f aca="false">J23+J37</f>
        <v>6832.89</v>
      </c>
      <c r="K38" s="611" t="n">
        <f aca="false">K23+K37</f>
        <v>0</v>
      </c>
      <c r="L38" s="612" t="n">
        <f aca="false">L23+L37</f>
        <v>0</v>
      </c>
    </row>
    <row r="39" customFormat="false" ht="18" hidden="false" customHeight="true" outlineLevel="0" collapsed="false">
      <c r="A39" s="613" t="s">
        <v>415</v>
      </c>
      <c r="B39" s="613"/>
      <c r="C39" s="613"/>
      <c r="D39" s="613"/>
      <c r="E39" s="613"/>
      <c r="F39" s="613"/>
      <c r="G39" s="613"/>
      <c r="H39" s="613"/>
      <c r="I39" s="613"/>
      <c r="J39" s="613"/>
      <c r="K39" s="613"/>
      <c r="L39" s="613"/>
    </row>
    <row r="40" customFormat="false" ht="18" hidden="false" customHeight="true" outlineLevel="0" collapsed="false">
      <c r="A40" s="638" t="s">
        <v>205</v>
      </c>
      <c r="B40" s="638"/>
      <c r="C40" s="638"/>
      <c r="D40" s="638"/>
      <c r="E40" s="496" t="s">
        <v>206</v>
      </c>
      <c r="F40" s="496"/>
      <c r="G40" s="639"/>
      <c r="H40" s="639"/>
      <c r="I40" s="639"/>
      <c r="J40" s="639"/>
      <c r="K40" s="639"/>
      <c r="L40" s="639"/>
    </row>
    <row r="41" customFormat="false" ht="18" hidden="false" customHeight="true" outlineLevel="0" collapsed="false">
      <c r="A41" s="640" t="s">
        <v>416</v>
      </c>
      <c r="B41" s="641"/>
      <c r="C41" s="641"/>
      <c r="D41" s="641"/>
      <c r="E41" s="642" t="n">
        <f aca="false">Dados!K8</f>
        <v>0.03</v>
      </c>
      <c r="F41" s="643"/>
      <c r="G41" s="644" t="n">
        <f aca="false">ROUND((G38*$E$41),2)</f>
        <v>207.16</v>
      </c>
      <c r="H41" s="579" t="n">
        <f aca="false">ROUND((H38*$E$41),2)</f>
        <v>0</v>
      </c>
      <c r="I41" s="579" t="n">
        <f aca="false">ROUND((I38*$E$41),2)</f>
        <v>0</v>
      </c>
      <c r="J41" s="579" t="n">
        <f aca="false">ROUND((J38*$E$41),2)</f>
        <v>204.99</v>
      </c>
      <c r="K41" s="579" t="n">
        <f aca="false">ROUND((K38*$E$41),2)</f>
        <v>0</v>
      </c>
      <c r="L41" s="581" t="n">
        <f aca="false">ROUND((L38*$E$41),2)</f>
        <v>0</v>
      </c>
    </row>
    <row r="42" customFormat="false" ht="18" hidden="false" customHeight="true" outlineLevel="0" collapsed="false">
      <c r="A42" s="645" t="s">
        <v>417</v>
      </c>
      <c r="B42" s="645"/>
      <c r="C42" s="645"/>
      <c r="D42" s="645"/>
      <c r="E42" s="646"/>
      <c r="F42" s="647"/>
      <c r="G42" s="593" t="n">
        <f aca="false">G38+G41</f>
        <v>7112.62</v>
      </c>
      <c r="H42" s="593" t="n">
        <f aca="false">H38+H41</f>
        <v>0</v>
      </c>
      <c r="I42" s="593" t="n">
        <f aca="false">I38+I41</f>
        <v>0</v>
      </c>
      <c r="J42" s="593" t="n">
        <f aca="false">J38+J41</f>
        <v>7037.88</v>
      </c>
      <c r="K42" s="593" t="n">
        <f aca="false">K38+K41</f>
        <v>0</v>
      </c>
      <c r="L42" s="595" t="n">
        <f aca="false">L38+L41</f>
        <v>0</v>
      </c>
    </row>
    <row r="43" customFormat="false" ht="18" hidden="false" customHeight="true" outlineLevel="0" collapsed="false">
      <c r="A43" s="274" t="s">
        <v>108</v>
      </c>
      <c r="B43" s="274"/>
      <c r="C43" s="274"/>
      <c r="D43" s="274"/>
      <c r="E43" s="646" t="n">
        <f aca="false">Dados!K9</f>
        <v>0.0679</v>
      </c>
      <c r="F43" s="647"/>
      <c r="G43" s="593" t="n">
        <f aca="false">ROUND((G42*$E$43),2)</f>
        <v>482.95</v>
      </c>
      <c r="H43" s="593" t="n">
        <f aca="false">ROUND((H42*$E$43),2)</f>
        <v>0</v>
      </c>
      <c r="I43" s="593" t="n">
        <f aca="false">ROUND((I42*$E$43),2)</f>
        <v>0</v>
      </c>
      <c r="J43" s="593" t="n">
        <f aca="false">ROUND((J42*$E$43),2)</f>
        <v>477.87</v>
      </c>
      <c r="K43" s="593" t="n">
        <f aca="false">ROUND((K42*$E$43),2)</f>
        <v>0</v>
      </c>
      <c r="L43" s="595" t="n">
        <f aca="false">ROUND((L42*$E$43),2)</f>
        <v>0</v>
      </c>
    </row>
    <row r="44" customFormat="false" ht="24" hidden="false" customHeight="true" outlineLevel="0" collapsed="false">
      <c r="A44" s="648" t="s">
        <v>418</v>
      </c>
      <c r="B44" s="648"/>
      <c r="C44" s="648"/>
      <c r="D44" s="648"/>
      <c r="E44" s="649" t="n">
        <f aca="false">SUM(E41:E43)</f>
        <v>0.0979</v>
      </c>
      <c r="F44" s="650"/>
      <c r="G44" s="603" t="n">
        <f aca="false">G41+G43</f>
        <v>690.11</v>
      </c>
      <c r="H44" s="603" t="n">
        <f aca="false">H41+H43</f>
        <v>0</v>
      </c>
      <c r="I44" s="603" t="n">
        <f aca="false">I41+I43</f>
        <v>0</v>
      </c>
      <c r="J44" s="603" t="n">
        <f aca="false">J41+J43</f>
        <v>682.86</v>
      </c>
      <c r="K44" s="603" t="n">
        <f aca="false">K41+K43</f>
        <v>0</v>
      </c>
      <c r="L44" s="604" t="n">
        <f aca="false">L41+L43</f>
        <v>0</v>
      </c>
    </row>
    <row r="45" customFormat="false" ht="25.5" hidden="false" customHeight="true" outlineLevel="0" collapsed="false">
      <c r="A45" s="651" t="s">
        <v>419</v>
      </c>
      <c r="B45" s="651"/>
      <c r="C45" s="651"/>
      <c r="D45" s="651"/>
      <c r="E45" s="651"/>
      <c r="F45" s="651"/>
      <c r="G45" s="611" t="n">
        <f aca="false">G23+G37+G44</f>
        <v>7595.57</v>
      </c>
      <c r="H45" s="611" t="n">
        <f aca="false">H23+H37+H44</f>
        <v>0</v>
      </c>
      <c r="I45" s="611" t="n">
        <f aca="false">I23+I37+I44</f>
        <v>0</v>
      </c>
      <c r="J45" s="611" t="n">
        <f aca="false">J23+J37+J44</f>
        <v>7515.75</v>
      </c>
      <c r="K45" s="611" t="n">
        <f aca="false">K23+K37+K44</f>
        <v>0</v>
      </c>
      <c r="L45" s="612" t="n">
        <f aca="false">L23+L37+L44</f>
        <v>0</v>
      </c>
    </row>
    <row r="46" customFormat="false" ht="18" hidden="false" customHeight="true" outlineLevel="0" collapsed="false">
      <c r="A46" s="652" t="s">
        <v>420</v>
      </c>
      <c r="B46" s="652"/>
      <c r="C46" s="652"/>
      <c r="D46" s="652"/>
      <c r="E46" s="652"/>
      <c r="F46" s="652"/>
      <c r="G46" s="652"/>
      <c r="H46" s="652"/>
      <c r="I46" s="652"/>
      <c r="J46" s="652"/>
      <c r="K46" s="652"/>
      <c r="L46" s="652"/>
    </row>
    <row r="47" customFormat="false" ht="18" hidden="false" customHeight="true" outlineLevel="0" collapsed="false">
      <c r="A47" s="653" t="s">
        <v>205</v>
      </c>
      <c r="B47" s="653"/>
      <c r="C47" s="653"/>
      <c r="D47" s="653"/>
      <c r="E47" s="438" t="s">
        <v>206</v>
      </c>
      <c r="F47" s="438"/>
      <c r="G47" s="654"/>
      <c r="H47" s="654"/>
      <c r="I47" s="654"/>
      <c r="J47" s="654"/>
      <c r="K47" s="654"/>
      <c r="L47" s="654"/>
    </row>
    <row r="48" customFormat="false" ht="18" hidden="false" customHeight="true" outlineLevel="0" collapsed="false">
      <c r="A48" s="617" t="s">
        <v>111</v>
      </c>
      <c r="B48" s="617"/>
      <c r="C48" s="617"/>
      <c r="D48" s="617"/>
      <c r="E48" s="646" t="n">
        <f aca="false">Dados!K10</f>
        <v>0.076</v>
      </c>
      <c r="F48" s="647"/>
      <c r="G48" s="644" t="n">
        <f aca="false">ROUND((G52*$E$48),2)</f>
        <v>665.43</v>
      </c>
      <c r="H48" s="579" t="n">
        <f aca="false">ROUND((H52*$E$48),2)</f>
        <v>0</v>
      </c>
      <c r="I48" s="579" t="n">
        <f aca="false">ROUND((I52*$E$48),2)</f>
        <v>0</v>
      </c>
      <c r="J48" s="579" t="n">
        <f aca="false">ROUND((J52*$E$48),2)</f>
        <v>658.44</v>
      </c>
      <c r="K48" s="579" t="n">
        <f aca="false">ROUND((K52*$E$48),2)</f>
        <v>0</v>
      </c>
      <c r="L48" s="581" t="n">
        <f aca="false">ROUND((L52*$E$48),2)</f>
        <v>0</v>
      </c>
    </row>
    <row r="49" customFormat="false" ht="18" hidden="false" customHeight="true" outlineLevel="0" collapsed="false">
      <c r="A49" s="274" t="s">
        <v>421</v>
      </c>
      <c r="B49" s="274"/>
      <c r="C49" s="274"/>
      <c r="D49" s="274"/>
      <c r="E49" s="646" t="n">
        <f aca="false">Dados!K11</f>
        <v>0.0165</v>
      </c>
      <c r="F49" s="647"/>
      <c r="G49" s="593" t="n">
        <f aca="false">ROUND((G52*$E$49),2)</f>
        <v>144.47</v>
      </c>
      <c r="H49" s="593" t="n">
        <f aca="false">ROUND((H52*$E$49),2)</f>
        <v>0</v>
      </c>
      <c r="I49" s="593" t="n">
        <f aca="false">ROUND((I52*$E$49),2)</f>
        <v>0</v>
      </c>
      <c r="J49" s="593" t="n">
        <f aca="false">ROUND((J52*$E$49),2)</f>
        <v>142.95</v>
      </c>
      <c r="K49" s="593" t="n">
        <f aca="false">ROUND((K52*$E$49),2)</f>
        <v>0</v>
      </c>
      <c r="L49" s="595" t="n">
        <f aca="false">ROUND((L52*$E$49),2)</f>
        <v>0</v>
      </c>
    </row>
    <row r="50" customFormat="false" ht="18" hidden="false" customHeight="true" outlineLevel="0" collapsed="false">
      <c r="A50" s="274" t="s">
        <v>134</v>
      </c>
      <c r="B50" s="274"/>
      <c r="C50" s="274"/>
      <c r="D50" s="274"/>
      <c r="E50" s="646" t="n">
        <f aca="false">Dados!D49</f>
        <v>0.04</v>
      </c>
      <c r="F50" s="647"/>
      <c r="G50" s="593" t="n">
        <f aca="false">ROUND((G52*$E$50),2)</f>
        <v>350.23</v>
      </c>
      <c r="H50" s="593" t="n">
        <f aca="false">ROUND((H52*$E$50),2)</f>
        <v>0</v>
      </c>
      <c r="I50" s="593" t="n">
        <f aca="false">ROUND((I52*$E$50),2)</f>
        <v>0</v>
      </c>
      <c r="J50" s="593" t="n">
        <f aca="false">ROUND((J52*$E$50),2)</f>
        <v>346.55</v>
      </c>
      <c r="K50" s="593" t="n">
        <f aca="false">ROUND((K52*$E$50),2)</f>
        <v>0</v>
      </c>
      <c r="L50" s="595" t="n">
        <f aca="false">ROUND((L52*$E$50),2)</f>
        <v>0</v>
      </c>
    </row>
    <row r="51" customFormat="false" ht="18.75" hidden="false" customHeight="true" outlineLevel="0" collapsed="false">
      <c r="A51" s="655" t="s">
        <v>422</v>
      </c>
      <c r="B51" s="655"/>
      <c r="C51" s="655"/>
      <c r="D51" s="655"/>
      <c r="E51" s="656" t="n">
        <f aca="false">SUM(E48:E50)</f>
        <v>0.1325</v>
      </c>
      <c r="F51" s="657"/>
      <c r="G51" s="634" t="n">
        <f aca="false">SUM(G48:G50)</f>
        <v>1160.13</v>
      </c>
      <c r="H51" s="634" t="n">
        <f aca="false">SUM(H48:H50)</f>
        <v>0</v>
      </c>
      <c r="I51" s="634" t="n">
        <f aca="false">SUM(I48:I50)</f>
        <v>0</v>
      </c>
      <c r="J51" s="634" t="n">
        <f aca="false">SUM(J48:J50)</f>
        <v>1147.94</v>
      </c>
      <c r="K51" s="634" t="n">
        <f aca="false">SUM(K48:K50)</f>
        <v>0</v>
      </c>
      <c r="L51" s="658" t="n">
        <f aca="false">SUM(L48:L50)</f>
        <v>0</v>
      </c>
    </row>
    <row r="52" customFormat="false" ht="22.5" hidden="false" customHeight="true" outlineLevel="0" collapsed="false">
      <c r="A52" s="659" t="str">
        <f aca="false">A53</f>
        <v>VALOR MENSAL DA CATEGORIA</v>
      </c>
      <c r="B52" s="659"/>
      <c r="C52" s="659"/>
      <c r="D52" s="659"/>
      <c r="E52" s="659"/>
      <c r="F52" s="659"/>
      <c r="G52" s="660" t="n">
        <f aca="false">ROUND(G45/(1-$E$51),2)</f>
        <v>8755.7</v>
      </c>
      <c r="H52" s="660" t="n">
        <f aca="false">ROUND(H45/(1-$E$51),2)</f>
        <v>0</v>
      </c>
      <c r="I52" s="660" t="n">
        <f aca="false">ROUND(I45/(1-$E$51),2)</f>
        <v>0</v>
      </c>
      <c r="J52" s="660" t="n">
        <f aca="false">ROUND(J45/(1-$E$51),2)</f>
        <v>8663.69</v>
      </c>
      <c r="K52" s="660" t="n">
        <f aca="false">ROUND(K45/(1-$E$51),2)</f>
        <v>0</v>
      </c>
      <c r="L52" s="661" t="n">
        <f aca="false">ROUND(L45/(1-$E$51),2)</f>
        <v>0</v>
      </c>
    </row>
    <row r="53" customFormat="false" ht="34.5" hidden="false" customHeight="true" outlineLevel="0" collapsed="false">
      <c r="A53" s="662" t="s">
        <v>377</v>
      </c>
      <c r="B53" s="662"/>
      <c r="C53" s="662"/>
      <c r="D53" s="662"/>
      <c r="E53" s="662"/>
      <c r="F53" s="662"/>
      <c r="G53" s="663" t="n">
        <f aca="false">G52</f>
        <v>8755.7</v>
      </c>
      <c r="H53" s="663" t="n">
        <f aca="false">H52</f>
        <v>0</v>
      </c>
      <c r="I53" s="663" t="n">
        <f aca="false">I52</f>
        <v>0</v>
      </c>
      <c r="J53" s="663" t="n">
        <f aca="false">J52</f>
        <v>8663.69</v>
      </c>
      <c r="K53" s="663" t="n">
        <f aca="false">K52</f>
        <v>0</v>
      </c>
      <c r="L53" s="664" t="n">
        <f aca="false">L52</f>
        <v>0</v>
      </c>
    </row>
    <row r="54" customFormat="false" ht="39.75" hidden="false" customHeight="true" outlineLevel="0" collapsed="false">
      <c r="A54" s="662" t="s">
        <v>423</v>
      </c>
      <c r="B54" s="662"/>
      <c r="C54" s="662"/>
      <c r="D54" s="662"/>
      <c r="E54" s="662"/>
      <c r="F54" s="662"/>
      <c r="G54" s="663" t="n">
        <f aca="false">G53*1</f>
        <v>8755.7</v>
      </c>
      <c r="H54" s="663" t="n">
        <f aca="false">H53*1</f>
        <v>0</v>
      </c>
      <c r="I54" s="663" t="n">
        <f aca="false">I53*2</f>
        <v>0</v>
      </c>
      <c r="J54" s="663" t="n">
        <f aca="false">J53*2</f>
        <v>17327.38</v>
      </c>
      <c r="K54" s="663" t="n">
        <f aca="false">K53*2</f>
        <v>0</v>
      </c>
      <c r="L54" s="664" t="n">
        <f aca="false">L53*2</f>
        <v>0</v>
      </c>
    </row>
    <row r="55" customFormat="false" ht="76.5" hidden="false" customHeight="true" outlineLevel="0" collapsed="false">
      <c r="A55" s="665"/>
      <c r="B55" s="665"/>
      <c r="C55" s="665"/>
      <c r="D55" s="665"/>
      <c r="E55" s="665"/>
      <c r="F55" s="665"/>
      <c r="G55" s="666"/>
      <c r="H55" s="666"/>
      <c r="I55" s="666"/>
      <c r="J55" s="666"/>
      <c r="K55" s="666"/>
      <c r="L55" s="666"/>
    </row>
    <row r="56" customFormat="false" ht="41.25" hidden="false" customHeight="true" outlineLevel="0" collapsed="false">
      <c r="A56" s="667" t="s">
        <v>424</v>
      </c>
      <c r="B56" s="667"/>
      <c r="C56" s="667"/>
      <c r="D56" s="667"/>
      <c r="E56" s="667"/>
      <c r="F56" s="667"/>
      <c r="G56" s="667"/>
      <c r="H56" s="667"/>
      <c r="I56" s="667"/>
      <c r="J56" s="667"/>
      <c r="K56" s="667"/>
      <c r="L56" s="667"/>
    </row>
    <row r="57" customFormat="false" ht="20.25" hidden="false" customHeight="true" outlineLevel="0" collapsed="false">
      <c r="A57" s="775" t="str">
        <f aca="false">BH!$A$57</f>
        <v>ANEXO X</v>
      </c>
      <c r="B57" s="775"/>
      <c r="C57" s="775"/>
      <c r="D57" s="775"/>
      <c r="E57" s="775"/>
      <c r="F57" s="775"/>
      <c r="G57" s="775"/>
      <c r="H57" s="775"/>
      <c r="I57" s="775"/>
      <c r="J57" s="775"/>
      <c r="K57" s="775"/>
      <c r="L57" s="775"/>
    </row>
    <row r="58" customFormat="false" ht="13.5" hidden="false" customHeight="true" outlineLevel="0" collapsed="false">
      <c r="A58" s="668"/>
      <c r="B58" s="669"/>
      <c r="C58" s="669"/>
      <c r="D58" s="669"/>
      <c r="E58" s="669"/>
      <c r="F58" s="669"/>
      <c r="G58" s="669"/>
      <c r="I58" s="669"/>
      <c r="J58" s="670" t="s">
        <v>102</v>
      </c>
      <c r="K58" s="669"/>
      <c r="L58" s="671"/>
    </row>
    <row r="59" customFormat="false" ht="69" hidden="false" customHeight="true" outlineLevel="0" collapsed="false">
      <c r="A59" s="672" t="s">
        <v>425</v>
      </c>
      <c r="B59" s="672"/>
      <c r="C59" s="672"/>
      <c r="D59" s="672"/>
      <c r="E59" s="672"/>
      <c r="F59" s="672"/>
      <c r="G59" s="673" t="str">
        <f aca="false">G10</f>
        <v>DIURNO 220H/M</v>
      </c>
      <c r="H59" s="673" t="str">
        <f aca="false">H10</f>
        <v>DIURNO 220H/M LÍDER</v>
      </c>
      <c r="I59" s="673" t="str">
        <f aca="false">I10</f>
        <v>DIURNO 12HX36H (COM INTERVALO)</v>
      </c>
      <c r="J59" s="673" t="str">
        <f aca="false">J10</f>
        <v>DIURNO 12HX36H INDENIZADO FINAIS SEMANA E FERIADOS)</v>
      </c>
      <c r="K59" s="673" t="str">
        <f aca="false">K10</f>
        <v>DIURNO 12HX36H (INDENIZADO)</v>
      </c>
      <c r="L59" s="674" t="str">
        <f aca="false">L10</f>
        <v>NOTURNO 12HX36H (INDENIZADO)</v>
      </c>
    </row>
    <row r="60" customFormat="false" ht="27.75" hidden="false" customHeight="true" outlineLevel="0" collapsed="false">
      <c r="A60" s="675" t="s">
        <v>426</v>
      </c>
      <c r="B60" s="676" t="s">
        <v>241</v>
      </c>
      <c r="C60" s="676"/>
      <c r="D60" s="676"/>
      <c r="E60" s="676"/>
      <c r="F60" s="677" t="s">
        <v>427</v>
      </c>
      <c r="G60" s="678" t="s">
        <v>102</v>
      </c>
      <c r="H60" s="678"/>
      <c r="I60" s="678"/>
      <c r="J60" s="678"/>
      <c r="K60" s="678"/>
      <c r="L60" s="678"/>
    </row>
    <row r="61" customFormat="false" ht="18" hidden="false" customHeight="true" outlineLevel="0" collapsed="false">
      <c r="A61" s="679" t="n">
        <v>1</v>
      </c>
      <c r="B61" s="680" t="s">
        <v>428</v>
      </c>
      <c r="C61" s="680"/>
      <c r="D61" s="680"/>
      <c r="E61" s="680"/>
      <c r="F61" s="680"/>
      <c r="G61" s="681" t="n">
        <f aca="false">G20</f>
        <v>3282.37</v>
      </c>
      <c r="H61" s="681" t="n">
        <f aca="false">H20</f>
        <v>0</v>
      </c>
      <c r="I61" s="681" t="n">
        <f aca="false">I20</f>
        <v>0</v>
      </c>
      <c r="J61" s="681" t="n">
        <f aca="false">J20</f>
        <v>3282.37</v>
      </c>
      <c r="K61" s="681" t="n">
        <f aca="false">K20</f>
        <v>0</v>
      </c>
      <c r="L61" s="682" t="n">
        <f aca="false">L20</f>
        <v>0</v>
      </c>
    </row>
    <row r="62" customFormat="false" ht="18" hidden="false" customHeight="true" outlineLevel="0" collapsed="false">
      <c r="A62" s="683" t="s">
        <v>310</v>
      </c>
      <c r="B62" s="709" t="s">
        <v>242</v>
      </c>
      <c r="C62" s="709"/>
      <c r="D62" s="709"/>
      <c r="E62" s="709"/>
      <c r="F62" s="685" t="n">
        <f aca="false">Encargos!C40</f>
        <v>0.0909</v>
      </c>
      <c r="G62" s="276" t="n">
        <f aca="false">ROUND($F$62*G61,2)</f>
        <v>298.37</v>
      </c>
      <c r="H62" s="276" t="n">
        <f aca="false">ROUND($F$62*H61,2)</f>
        <v>0</v>
      </c>
      <c r="I62" s="276" t="n">
        <f aca="false">ROUND($F$62*I61,2)</f>
        <v>0</v>
      </c>
      <c r="J62" s="276" t="n">
        <f aca="false">ROUND($F$62*J61,2)</f>
        <v>298.37</v>
      </c>
      <c r="K62" s="276" t="n">
        <f aca="false">ROUND($F$62*K61,2)</f>
        <v>0</v>
      </c>
      <c r="L62" s="587" t="n">
        <f aca="false">ROUND($F$62*L61,2)</f>
        <v>0</v>
      </c>
    </row>
    <row r="63" customFormat="false" ht="28.5" hidden="false" customHeight="true" outlineLevel="0" collapsed="false">
      <c r="A63" s="683" t="s">
        <v>365</v>
      </c>
      <c r="B63" s="686" t="s">
        <v>247</v>
      </c>
      <c r="C63" s="686"/>
      <c r="D63" s="686"/>
      <c r="E63" s="686"/>
      <c r="F63" s="687" t="n">
        <f aca="false">F62*Encargos!C19</f>
        <v>0.0361782</v>
      </c>
      <c r="G63" s="276" t="n">
        <f aca="false">ROUND($F$63*G61,2)</f>
        <v>118.75</v>
      </c>
      <c r="H63" s="276" t="n">
        <f aca="false">ROUND($F$63*H61,2)</f>
        <v>0</v>
      </c>
      <c r="I63" s="276" t="n">
        <f aca="false">ROUND($F$63*I61,2)</f>
        <v>0</v>
      </c>
      <c r="J63" s="276" t="n">
        <f aca="false">ROUND($F$63*J61,2)</f>
        <v>118.75</v>
      </c>
      <c r="K63" s="276" t="n">
        <f aca="false">ROUND($F$63*K61,2)</f>
        <v>0</v>
      </c>
      <c r="L63" s="587" t="n">
        <f aca="false">ROUND($F$63*L61,2)</f>
        <v>0</v>
      </c>
    </row>
    <row r="64" customFormat="false" ht="24" hidden="false" customHeight="true" outlineLevel="0" collapsed="false">
      <c r="A64" s="688" t="s">
        <v>429</v>
      </c>
      <c r="B64" s="688"/>
      <c r="C64" s="688"/>
      <c r="D64" s="688"/>
      <c r="E64" s="688"/>
      <c r="F64" s="689" t="n">
        <f aca="false">SUM(F62:F63)</f>
        <v>0.1270782</v>
      </c>
      <c r="G64" s="690" t="n">
        <f aca="false">SUM(G62:G63)</f>
        <v>417.12</v>
      </c>
      <c r="H64" s="690" t="n">
        <f aca="false">SUM(H62:H63)</f>
        <v>0</v>
      </c>
      <c r="I64" s="690" t="n">
        <f aca="false">SUM(I62:I63)</f>
        <v>0</v>
      </c>
      <c r="J64" s="690" t="n">
        <f aca="false">SUM(J62:J63)</f>
        <v>417.12</v>
      </c>
      <c r="K64" s="690" t="n">
        <f aca="false">SUM(K62:K63)</f>
        <v>0</v>
      </c>
      <c r="L64" s="691" t="n">
        <f aca="false">SUM(L62:L63)</f>
        <v>0</v>
      </c>
    </row>
    <row r="65" customFormat="false" ht="18" hidden="false" customHeight="true" outlineLevel="0" collapsed="false">
      <c r="A65" s="692" t="s">
        <v>430</v>
      </c>
      <c r="B65" s="692"/>
      <c r="C65" s="692"/>
      <c r="D65" s="692"/>
      <c r="E65" s="692"/>
      <c r="F65" s="692"/>
      <c r="G65" s="693" t="n">
        <f aca="false">G64*12</f>
        <v>5005.44</v>
      </c>
      <c r="H65" s="693" t="n">
        <f aca="false">H64*12</f>
        <v>0</v>
      </c>
      <c r="I65" s="693" t="n">
        <f aca="false">I64*12</f>
        <v>0</v>
      </c>
      <c r="J65" s="693" t="n">
        <f aca="false">J64*12</f>
        <v>5005.44</v>
      </c>
      <c r="K65" s="693" t="n">
        <f aca="false">K64*12</f>
        <v>0</v>
      </c>
      <c r="L65" s="694" t="n">
        <f aca="false">L64*12</f>
        <v>0</v>
      </c>
    </row>
    <row r="66" customFormat="false" ht="18" hidden="false" customHeight="true" outlineLevel="0" collapsed="false">
      <c r="A66" s="695" t="n">
        <v>2</v>
      </c>
      <c r="B66" s="696" t="s">
        <v>431</v>
      </c>
      <c r="C66" s="696"/>
      <c r="D66" s="696"/>
      <c r="E66" s="696"/>
      <c r="F66" s="696"/>
      <c r="G66" s="697" t="s">
        <v>102</v>
      </c>
      <c r="H66" s="697"/>
      <c r="I66" s="697"/>
      <c r="J66" s="697"/>
      <c r="K66" s="697"/>
      <c r="L66" s="697"/>
    </row>
    <row r="67" customFormat="false" ht="18" hidden="false" customHeight="true" outlineLevel="0" collapsed="false">
      <c r="A67" s="683" t="s">
        <v>310</v>
      </c>
      <c r="B67" s="698" t="s">
        <v>126</v>
      </c>
      <c r="C67" s="698"/>
      <c r="D67" s="698"/>
      <c r="E67" s="698"/>
      <c r="F67" s="698"/>
      <c r="G67" s="593" t="n">
        <f aca="false">G32</f>
        <v>619.52</v>
      </c>
      <c r="H67" s="593" t="n">
        <f aca="false">H32</f>
        <v>0</v>
      </c>
      <c r="I67" s="593" t="n">
        <f aca="false">I32</f>
        <v>0</v>
      </c>
      <c r="J67" s="593" t="n">
        <f aca="false">J32</f>
        <v>428.31</v>
      </c>
      <c r="K67" s="593" t="n">
        <f aca="false">K32</f>
        <v>0</v>
      </c>
      <c r="L67" s="595" t="n">
        <f aca="false">L32</f>
        <v>0</v>
      </c>
    </row>
    <row r="68" customFormat="false" ht="18" hidden="false" customHeight="true" outlineLevel="0" collapsed="false">
      <c r="A68" s="683" t="s">
        <v>299</v>
      </c>
      <c r="B68" s="698" t="s">
        <v>128</v>
      </c>
      <c r="C68" s="698"/>
      <c r="D68" s="698"/>
      <c r="E68" s="698"/>
      <c r="F68" s="698"/>
      <c r="G68" s="593" t="n">
        <f aca="false">G33</f>
        <v>0</v>
      </c>
      <c r="H68" s="593" t="n">
        <f aca="false">H33</f>
        <v>0</v>
      </c>
      <c r="I68" s="593" t="n">
        <f aca="false">I33</f>
        <v>0</v>
      </c>
      <c r="J68" s="593" t="n">
        <f aca="false">J33</f>
        <v>0</v>
      </c>
      <c r="K68" s="593" t="n">
        <f aca="false">K33</f>
        <v>0</v>
      </c>
      <c r="L68" s="595" t="n">
        <f aca="false">L33</f>
        <v>0</v>
      </c>
    </row>
    <row r="69" customFormat="false" ht="18" hidden="false" customHeight="true" outlineLevel="0" collapsed="false">
      <c r="A69" s="683" t="s">
        <v>324</v>
      </c>
      <c r="B69" s="698" t="s">
        <v>432</v>
      </c>
      <c r="C69" s="698"/>
      <c r="D69" s="698"/>
      <c r="E69" s="698"/>
      <c r="F69" s="698"/>
      <c r="G69" s="593" t="n">
        <f aca="false">G22</f>
        <v>0</v>
      </c>
      <c r="H69" s="593" t="n">
        <f aca="false">H22</f>
        <v>0</v>
      </c>
      <c r="I69" s="593" t="n">
        <f aca="false">I22</f>
        <v>0</v>
      </c>
      <c r="J69" s="593" t="n">
        <f aca="false">J22</f>
        <v>118.64</v>
      </c>
      <c r="K69" s="593" t="n">
        <f aca="false">K22</f>
        <v>0</v>
      </c>
      <c r="L69" s="595" t="n">
        <f aca="false">L22</f>
        <v>0</v>
      </c>
    </row>
    <row r="70" customFormat="false" ht="18" hidden="false" customHeight="true" outlineLevel="0" collapsed="false">
      <c r="A70" s="699" t="s">
        <v>433</v>
      </c>
      <c r="B70" s="699"/>
      <c r="C70" s="699"/>
      <c r="D70" s="699"/>
      <c r="E70" s="699"/>
      <c r="F70" s="699"/>
      <c r="G70" s="700" t="n">
        <f aca="false">SUM(G67:G69)</f>
        <v>619.52</v>
      </c>
      <c r="H70" s="700" t="n">
        <f aca="false">SUM(H67:H69)</f>
        <v>0</v>
      </c>
      <c r="I70" s="700" t="n">
        <f aca="false">SUM(I67:I69)</f>
        <v>0</v>
      </c>
      <c r="J70" s="700" t="n">
        <f aca="false">SUM(J67:J69)</f>
        <v>546.95</v>
      </c>
      <c r="K70" s="700" t="n">
        <f aca="false">SUM(K67:K69)</f>
        <v>0</v>
      </c>
      <c r="L70" s="701" t="n">
        <f aca="false">SUM(L67:L69)</f>
        <v>0</v>
      </c>
    </row>
    <row r="71" customFormat="false" ht="27" hidden="false" customHeight="true" outlineLevel="0" collapsed="false">
      <c r="A71" s="702" t="n">
        <v>5</v>
      </c>
      <c r="B71" s="703" t="s">
        <v>434</v>
      </c>
      <c r="C71" s="703"/>
      <c r="D71" s="703"/>
      <c r="E71" s="703"/>
      <c r="F71" s="704" t="s">
        <v>427</v>
      </c>
      <c r="G71" s="705" t="s">
        <v>263</v>
      </c>
      <c r="H71" s="705"/>
      <c r="I71" s="705"/>
      <c r="J71" s="705"/>
      <c r="K71" s="705"/>
      <c r="L71" s="705"/>
    </row>
    <row r="72" customFormat="false" ht="25.5" hidden="false" customHeight="true" outlineLevel="0" collapsed="false">
      <c r="A72" s="683" t="s">
        <v>310</v>
      </c>
      <c r="B72" s="686" t="s">
        <v>435</v>
      </c>
      <c r="C72" s="686"/>
      <c r="D72" s="686"/>
      <c r="E72" s="686"/>
      <c r="F72" s="706" t="n">
        <f aca="false">E41</f>
        <v>0.03</v>
      </c>
      <c r="G72" s="707" t="n">
        <f aca="false">ROUND(($F$72*G85),2)</f>
        <v>168.75</v>
      </c>
      <c r="H72" s="707" t="n">
        <f aca="false">ROUND(($F$72*H85),2)</f>
        <v>0</v>
      </c>
      <c r="I72" s="707" t="n">
        <f aca="false">ROUND(($F$72*I85),2)</f>
        <v>0</v>
      </c>
      <c r="J72" s="707" t="n">
        <f aca="false">ROUND(($F$72*J85),2)</f>
        <v>166.57</v>
      </c>
      <c r="K72" s="707" t="n">
        <f aca="false">ROUND(($F$72*K85),2)</f>
        <v>0</v>
      </c>
      <c r="L72" s="708" t="n">
        <f aca="false">ROUND(($F$72*L85),2)</f>
        <v>0</v>
      </c>
    </row>
    <row r="73" customFormat="false" ht="18" hidden="false" customHeight="true" outlineLevel="0" collapsed="false">
      <c r="A73" s="683" t="s">
        <v>299</v>
      </c>
      <c r="B73" s="709" t="s">
        <v>108</v>
      </c>
      <c r="C73" s="709"/>
      <c r="D73" s="709"/>
      <c r="E73" s="709"/>
      <c r="F73" s="706" t="n">
        <f aca="false">E43</f>
        <v>0.0679</v>
      </c>
      <c r="G73" s="707" t="n">
        <f aca="false">ROUND($F$73*(G72+G85),2)</f>
        <v>393.39</v>
      </c>
      <c r="H73" s="707" t="n">
        <f aca="false">ROUND($F$73*(H72+H85),2)</f>
        <v>0</v>
      </c>
      <c r="I73" s="707" t="n">
        <f aca="false">ROUND($F$73*(I72+I85),2)</f>
        <v>0</v>
      </c>
      <c r="J73" s="707" t="n">
        <f aca="false">ROUND($F$73*(J72+J85),2)</f>
        <v>388.32</v>
      </c>
      <c r="K73" s="707" t="n">
        <f aca="false">ROUND($F$73*(K72+K85),2)</f>
        <v>0</v>
      </c>
      <c r="L73" s="708" t="n">
        <f aca="false">ROUND($F$73*(L72+L85),2)</f>
        <v>0</v>
      </c>
    </row>
    <row r="74" customFormat="false" ht="18" hidden="false" customHeight="true" outlineLevel="0" collapsed="false">
      <c r="A74" s="710" t="s">
        <v>324</v>
      </c>
      <c r="B74" s="711" t="s">
        <v>436</v>
      </c>
      <c r="C74" s="711"/>
      <c r="D74" s="711"/>
      <c r="E74" s="711"/>
      <c r="F74" s="712" t="n">
        <f aca="false">SUM(F75:F78)</f>
        <v>0.1325</v>
      </c>
      <c r="G74" s="713" t="n">
        <f aca="false">ROUND((((G85+G72+G73)/(1-$F$74))-(G85+G72+G73)),2)</f>
        <v>945</v>
      </c>
      <c r="H74" s="713" t="n">
        <f aca="false">ROUND((((H85+H72+H73)/(1-$F$74))-(H85+H72+H73)),2)</f>
        <v>0</v>
      </c>
      <c r="I74" s="713" t="n">
        <f aca="false">ROUND((((I85+I72+I73)/(1-$F$74))-(I85+I72+I73)),2)</f>
        <v>0</v>
      </c>
      <c r="J74" s="713" t="n">
        <f aca="false">ROUND((((J85+J72+J73)/(1-$F$74))-(J85+J72+J73)),2)</f>
        <v>932.81</v>
      </c>
      <c r="K74" s="713" t="n">
        <f aca="false">ROUND((((K85+K72+K73)/(1-$F$74))-(K85+K72+K73)),2)</f>
        <v>0</v>
      </c>
      <c r="L74" s="714" t="n">
        <f aca="false">ROUND((((L85+L72+L73)/(1-$F$74))-(L85+L72+L73)),2)</f>
        <v>0</v>
      </c>
    </row>
    <row r="75" customFormat="false" ht="18" hidden="false" customHeight="true" outlineLevel="0" collapsed="false">
      <c r="A75" s="715" t="s">
        <v>437</v>
      </c>
      <c r="B75" s="709" t="s">
        <v>438</v>
      </c>
      <c r="C75" s="709"/>
      <c r="D75" s="709"/>
      <c r="E75" s="709"/>
      <c r="F75" s="706" t="n">
        <f aca="false">E48+E49</f>
        <v>0.0925</v>
      </c>
      <c r="G75" s="707" t="n">
        <f aca="false">ROUND(G87*$F$75,2)</f>
        <v>659.72</v>
      </c>
      <c r="H75" s="707" t="n">
        <f aca="false">ROUND(H87*$F$75,2)</f>
        <v>0</v>
      </c>
      <c r="I75" s="707" t="n">
        <f aca="false">ROUND(I87*$F$75,2)</f>
        <v>0</v>
      </c>
      <c r="J75" s="707" t="n">
        <f aca="false">ROUND(J87*$F$75,2)</f>
        <v>651.21</v>
      </c>
      <c r="K75" s="707" t="n">
        <f aca="false">ROUND(K87*$F$75,2)</f>
        <v>0</v>
      </c>
      <c r="L75" s="708" t="n">
        <f aca="false">ROUND(L87*$F$75,2)</f>
        <v>0</v>
      </c>
    </row>
    <row r="76" customFormat="false" ht="18" hidden="false" customHeight="true" outlineLevel="0" collapsed="false">
      <c r="A76" s="683" t="s">
        <v>439</v>
      </c>
      <c r="B76" s="716" t="s">
        <v>440</v>
      </c>
      <c r="C76" s="716"/>
      <c r="D76" s="716"/>
      <c r="E76" s="716"/>
      <c r="F76" s="717" t="n">
        <v>0</v>
      </c>
      <c r="G76" s="707" t="n">
        <f aca="false">ROUND(G87*$F$76,2)</f>
        <v>0</v>
      </c>
      <c r="H76" s="707" t="n">
        <f aca="false">ROUND(H87*$F$76,2)</f>
        <v>0</v>
      </c>
      <c r="I76" s="707" t="n">
        <f aca="false">ROUND(I87*$F$76,2)</f>
        <v>0</v>
      </c>
      <c r="J76" s="707" t="n">
        <f aca="false">ROUND(J87*$F$76,2)</f>
        <v>0</v>
      </c>
      <c r="K76" s="707" t="n">
        <f aca="false">ROUND(K87*$F$76,2)</f>
        <v>0</v>
      </c>
      <c r="L76" s="708" t="n">
        <f aca="false">ROUND(L87*$F$76,2)</f>
        <v>0</v>
      </c>
    </row>
    <row r="77" customFormat="false" ht="18" hidden="false" customHeight="true" outlineLevel="0" collapsed="false">
      <c r="A77" s="683" t="s">
        <v>441</v>
      </c>
      <c r="B77" s="709" t="s">
        <v>442</v>
      </c>
      <c r="C77" s="709"/>
      <c r="D77" s="709"/>
      <c r="E77" s="709"/>
      <c r="F77" s="712" t="n">
        <f aca="false">E50</f>
        <v>0.04</v>
      </c>
      <c r="G77" s="707" t="n">
        <f aca="false">ROUND(G87*$F$77,2)</f>
        <v>285.28</v>
      </c>
      <c r="H77" s="707" t="n">
        <f aca="false">ROUND(H87*$F$77,2)</f>
        <v>0</v>
      </c>
      <c r="I77" s="707" t="n">
        <f aca="false">ROUND(I87*$F$77,2)</f>
        <v>0</v>
      </c>
      <c r="J77" s="707" t="n">
        <f aca="false">ROUND(J87*$F$77,2)</f>
        <v>281.6</v>
      </c>
      <c r="K77" s="707" t="n">
        <f aca="false">ROUND(K87*$F$77,2)</f>
        <v>0</v>
      </c>
      <c r="L77" s="708" t="n">
        <f aca="false">ROUND(L87*$F$77,2)</f>
        <v>0</v>
      </c>
    </row>
    <row r="78" customFormat="false" ht="18" hidden="false" customHeight="true" outlineLevel="0" collapsed="false">
      <c r="A78" s="683" t="s">
        <v>443</v>
      </c>
      <c r="B78" s="716" t="s">
        <v>444</v>
      </c>
      <c r="C78" s="716"/>
      <c r="D78" s="716"/>
      <c r="E78" s="716"/>
      <c r="F78" s="717" t="n">
        <v>0</v>
      </c>
      <c r="G78" s="707" t="n">
        <f aca="false">ROUND(G87*$F$78,2)</f>
        <v>0</v>
      </c>
      <c r="H78" s="707" t="n">
        <f aca="false">ROUND(H87*$F$78,2)</f>
        <v>0</v>
      </c>
      <c r="I78" s="707" t="n">
        <f aca="false">ROUND(I87*$F$78,2)</f>
        <v>0</v>
      </c>
      <c r="J78" s="707" t="n">
        <f aca="false">ROUND(J87*$F$78,2)</f>
        <v>0</v>
      </c>
      <c r="K78" s="707" t="n">
        <f aca="false">ROUND(K87*$F$78,2)</f>
        <v>0</v>
      </c>
      <c r="L78" s="708" t="n">
        <f aca="false">ROUND(L87*$F$78,2)</f>
        <v>0</v>
      </c>
    </row>
    <row r="79" customFormat="false" ht="18" hidden="false" customHeight="true" outlineLevel="0" collapsed="false">
      <c r="A79" s="720" t="s">
        <v>445</v>
      </c>
      <c r="B79" s="721"/>
      <c r="C79" s="721"/>
      <c r="D79" s="721"/>
      <c r="E79" s="721"/>
      <c r="F79" s="722"/>
      <c r="G79" s="723" t="n">
        <f aca="false">ROUND(SUM(G72:G74),2)</f>
        <v>1507.14</v>
      </c>
      <c r="H79" s="723" t="n">
        <f aca="false">ROUND(SUM(H72:H74),2)</f>
        <v>0</v>
      </c>
      <c r="I79" s="723" t="n">
        <f aca="false">ROUND(SUM(I72:I74),2)</f>
        <v>0</v>
      </c>
      <c r="J79" s="723" t="n">
        <f aca="false">ROUND(SUM(J72:J74),2)</f>
        <v>1487.7</v>
      </c>
      <c r="K79" s="723" t="n">
        <f aca="false">ROUND(SUM(K72:K74),2)</f>
        <v>0</v>
      </c>
      <c r="L79" s="724" t="n">
        <f aca="false">ROUND(SUM(L72:L74),2)</f>
        <v>0</v>
      </c>
    </row>
    <row r="80" customFormat="false" ht="18" hidden="false" customHeight="true" outlineLevel="0" collapsed="false">
      <c r="A80" s="725" t="s">
        <v>446</v>
      </c>
      <c r="B80" s="725"/>
      <c r="C80" s="725"/>
      <c r="D80" s="725"/>
      <c r="E80" s="725"/>
      <c r="F80" s="725"/>
      <c r="G80" s="725"/>
      <c r="H80" s="725"/>
      <c r="I80" s="725"/>
      <c r="J80" s="725"/>
      <c r="K80" s="725"/>
      <c r="L80" s="725"/>
    </row>
    <row r="81" customFormat="false" ht="18" hidden="false" customHeight="true" outlineLevel="0" collapsed="false">
      <c r="A81" s="726" t="s">
        <v>447</v>
      </c>
      <c r="B81" s="726"/>
      <c r="C81" s="726"/>
      <c r="D81" s="726"/>
      <c r="E81" s="726"/>
      <c r="F81" s="726"/>
      <c r="G81" s="726"/>
      <c r="H81" s="726"/>
      <c r="I81" s="726"/>
      <c r="J81" s="726"/>
      <c r="K81" s="726"/>
      <c r="L81" s="726"/>
    </row>
    <row r="82" customFormat="false" ht="18" hidden="false" customHeight="true" outlineLevel="0" collapsed="false">
      <c r="A82" s="727" t="s">
        <v>448</v>
      </c>
      <c r="B82" s="727"/>
      <c r="C82" s="727"/>
      <c r="D82" s="727"/>
      <c r="E82" s="727"/>
      <c r="F82" s="727"/>
      <c r="G82" s="728" t="s">
        <v>263</v>
      </c>
      <c r="H82" s="728"/>
      <c r="I82" s="728"/>
      <c r="J82" s="728"/>
      <c r="K82" s="728"/>
      <c r="L82" s="728"/>
    </row>
    <row r="83" customFormat="false" ht="18" hidden="false" customHeight="true" outlineLevel="0" collapsed="false">
      <c r="A83" s="683" t="s">
        <v>310</v>
      </c>
      <c r="B83" s="698" t="s">
        <v>449</v>
      </c>
      <c r="C83" s="698"/>
      <c r="D83" s="698"/>
      <c r="E83" s="698"/>
      <c r="F83" s="698"/>
      <c r="G83" s="729" t="n">
        <f aca="false">G65</f>
        <v>5005.44</v>
      </c>
      <c r="H83" s="729" t="n">
        <f aca="false">H65</f>
        <v>0</v>
      </c>
      <c r="I83" s="729" t="n">
        <f aca="false">I65</f>
        <v>0</v>
      </c>
      <c r="J83" s="729" t="n">
        <f aca="false">J65</f>
        <v>5005.44</v>
      </c>
      <c r="K83" s="729" t="n">
        <f aca="false">K65</f>
        <v>0</v>
      </c>
      <c r="L83" s="730" t="n">
        <f aca="false">L65</f>
        <v>0</v>
      </c>
    </row>
    <row r="84" customFormat="false" ht="18" hidden="false" customHeight="true" outlineLevel="0" collapsed="false">
      <c r="A84" s="683" t="s">
        <v>299</v>
      </c>
      <c r="B84" s="698" t="s">
        <v>431</v>
      </c>
      <c r="C84" s="698"/>
      <c r="D84" s="698"/>
      <c r="E84" s="698"/>
      <c r="F84" s="698"/>
      <c r="G84" s="729" t="n">
        <f aca="false">G70</f>
        <v>619.52</v>
      </c>
      <c r="H84" s="729" t="n">
        <f aca="false">H70</f>
        <v>0</v>
      </c>
      <c r="I84" s="729" t="n">
        <f aca="false">I70</f>
        <v>0</v>
      </c>
      <c r="J84" s="729" t="n">
        <f aca="false">J70</f>
        <v>546.95</v>
      </c>
      <c r="K84" s="729" t="n">
        <f aca="false">K70</f>
        <v>0</v>
      </c>
      <c r="L84" s="730" t="n">
        <f aca="false">L70</f>
        <v>0</v>
      </c>
    </row>
    <row r="85" customFormat="false" ht="18" hidden="false" customHeight="true" outlineLevel="0" collapsed="false">
      <c r="A85" s="731" t="s">
        <v>450</v>
      </c>
      <c r="B85" s="731"/>
      <c r="C85" s="731"/>
      <c r="D85" s="731"/>
      <c r="E85" s="731"/>
      <c r="F85" s="731"/>
      <c r="G85" s="732" t="n">
        <f aca="false">SUM(G83:G84)</f>
        <v>5624.96</v>
      </c>
      <c r="H85" s="732" t="n">
        <f aca="false">SUM(H83:H84)</f>
        <v>0</v>
      </c>
      <c r="I85" s="732" t="n">
        <f aca="false">SUM(I83:I84)</f>
        <v>0</v>
      </c>
      <c r="J85" s="732" t="n">
        <f aca="false">SUM(J83:J84)</f>
        <v>5552.39</v>
      </c>
      <c r="K85" s="732" t="n">
        <f aca="false">SUM(K83:K84)</f>
        <v>0</v>
      </c>
      <c r="L85" s="733" t="n">
        <f aca="false">SUM(L83:L84)</f>
        <v>0</v>
      </c>
    </row>
    <row r="86" customFormat="false" ht="18" hidden="false" customHeight="true" outlineLevel="0" collapsed="false">
      <c r="A86" s="734" t="s">
        <v>313</v>
      </c>
      <c r="B86" s="735" t="s">
        <v>451</v>
      </c>
      <c r="C86" s="735"/>
      <c r="D86" s="735"/>
      <c r="E86" s="735"/>
      <c r="F86" s="735"/>
      <c r="G86" s="736" t="n">
        <f aca="false">G79</f>
        <v>1507.14</v>
      </c>
      <c r="H86" s="736" t="n">
        <f aca="false">H79</f>
        <v>0</v>
      </c>
      <c r="I86" s="736" t="n">
        <f aca="false">I79</f>
        <v>0</v>
      </c>
      <c r="J86" s="736" t="n">
        <f aca="false">J79</f>
        <v>1487.7</v>
      </c>
      <c r="K86" s="736" t="n">
        <f aca="false">K79</f>
        <v>0</v>
      </c>
      <c r="L86" s="737" t="n">
        <f aca="false">L79</f>
        <v>0</v>
      </c>
    </row>
    <row r="87" customFormat="false" ht="43.5" hidden="false" customHeight="true" outlineLevel="0" collapsed="false">
      <c r="A87" s="738" t="s">
        <v>452</v>
      </c>
      <c r="B87" s="738"/>
      <c r="C87" s="738"/>
      <c r="D87" s="738"/>
      <c r="E87" s="738"/>
      <c r="F87" s="738"/>
      <c r="G87" s="739" t="n">
        <f aca="false">SUM(G85:G86)</f>
        <v>7132.1</v>
      </c>
      <c r="H87" s="739" t="n">
        <f aca="false">SUM(H85:H86)</f>
        <v>0</v>
      </c>
      <c r="I87" s="739" t="n">
        <f aca="false">SUM(I85:I86)</f>
        <v>0</v>
      </c>
      <c r="J87" s="739" t="n">
        <f aca="false">SUM(J85:J86)</f>
        <v>7040.09</v>
      </c>
      <c r="K87" s="739" t="n">
        <f aca="false">SUM(K85:K86)</f>
        <v>0</v>
      </c>
      <c r="L87" s="740" t="n">
        <f aca="false">SUM(L85:L86)</f>
        <v>0</v>
      </c>
    </row>
  </sheetData>
  <sheetProtection sheet="true" password="d3be" objects="true" scenarios="true"/>
  <mergeCells count="97">
    <mergeCell ref="A3:L3"/>
    <mergeCell ref="A4:L4"/>
    <mergeCell ref="A5:L5"/>
    <mergeCell ref="A6:F6"/>
    <mergeCell ref="G6:L6"/>
    <mergeCell ref="A7:H7"/>
    <mergeCell ref="I7:L7"/>
    <mergeCell ref="A8:L8"/>
    <mergeCell ref="A9:A10"/>
    <mergeCell ref="B9:B10"/>
    <mergeCell ref="C9:D10"/>
    <mergeCell ref="E9:E10"/>
    <mergeCell ref="F9:F10"/>
    <mergeCell ref="G9:L9"/>
    <mergeCell ref="A11:L11"/>
    <mergeCell ref="A12:A22"/>
    <mergeCell ref="B12:B22"/>
    <mergeCell ref="C12:D12"/>
    <mergeCell ref="C13:E13"/>
    <mergeCell ref="C14:F14"/>
    <mergeCell ref="C15:E15"/>
    <mergeCell ref="C16:D16"/>
    <mergeCell ref="C17:D17"/>
    <mergeCell ref="C19:E19"/>
    <mergeCell ref="C20:F20"/>
    <mergeCell ref="C21:E21"/>
    <mergeCell ref="A23:F23"/>
    <mergeCell ref="A24:L24"/>
    <mergeCell ref="A25:B25"/>
    <mergeCell ref="C25:D25"/>
    <mergeCell ref="F25:L25"/>
    <mergeCell ref="A26:C26"/>
    <mergeCell ref="A27:C27"/>
    <mergeCell ref="A28:C28"/>
    <mergeCell ref="A29:C29"/>
    <mergeCell ref="A30:C30"/>
    <mergeCell ref="A31:C31"/>
    <mergeCell ref="A32:B32"/>
    <mergeCell ref="A33:B33"/>
    <mergeCell ref="A34:D34"/>
    <mergeCell ref="A35:D35"/>
    <mergeCell ref="A36:D36"/>
    <mergeCell ref="A37:F37"/>
    <mergeCell ref="A38:F38"/>
    <mergeCell ref="A39:L39"/>
    <mergeCell ref="A40:D40"/>
    <mergeCell ref="E40:F40"/>
    <mergeCell ref="G40:L40"/>
    <mergeCell ref="A42:D42"/>
    <mergeCell ref="A43:D43"/>
    <mergeCell ref="A44:D44"/>
    <mergeCell ref="A45:F45"/>
    <mergeCell ref="A46:L46"/>
    <mergeCell ref="A47:D47"/>
    <mergeCell ref="E47:F47"/>
    <mergeCell ref="G47:L47"/>
    <mergeCell ref="A48:D48"/>
    <mergeCell ref="A49:D49"/>
    <mergeCell ref="A50:D50"/>
    <mergeCell ref="A51:D51"/>
    <mergeCell ref="A52:F52"/>
    <mergeCell ref="A53:F53"/>
    <mergeCell ref="A54:F54"/>
    <mergeCell ref="A56:L56"/>
    <mergeCell ref="A57:L57"/>
    <mergeCell ref="A59:F59"/>
    <mergeCell ref="B60:E60"/>
    <mergeCell ref="G60:L60"/>
    <mergeCell ref="B61:F61"/>
    <mergeCell ref="B62:E62"/>
    <mergeCell ref="B63:E63"/>
    <mergeCell ref="A64:E64"/>
    <mergeCell ref="A65:F65"/>
    <mergeCell ref="B66:F66"/>
    <mergeCell ref="G66:L66"/>
    <mergeCell ref="B67:F67"/>
    <mergeCell ref="B68:F68"/>
    <mergeCell ref="B69:F69"/>
    <mergeCell ref="A70:F70"/>
    <mergeCell ref="B71:E71"/>
    <mergeCell ref="G71:L71"/>
    <mergeCell ref="B72:E72"/>
    <mergeCell ref="B73:E73"/>
    <mergeCell ref="B74:E74"/>
    <mergeCell ref="B75:E75"/>
    <mergeCell ref="B76:E76"/>
    <mergeCell ref="B77:E77"/>
    <mergeCell ref="B78:E78"/>
    <mergeCell ref="A80:L80"/>
    <mergeCell ref="A81:L81"/>
    <mergeCell ref="A82:F82"/>
    <mergeCell ref="G82:L82"/>
    <mergeCell ref="B83:F83"/>
    <mergeCell ref="B84:F84"/>
    <mergeCell ref="A85:F85"/>
    <mergeCell ref="B86:F86"/>
    <mergeCell ref="A87:F87"/>
  </mergeCells>
  <printOptions headings="false" gridLines="false" gridLinesSet="true" horizontalCentered="true" verticalCentered="false"/>
  <pageMargins left="0.39375" right="0" top="0.7875" bottom="0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5" man="true" max="16383" min="0"/>
  </rowBreaks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5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25" activeCellId="0" sqref="E25"/>
    </sheetView>
  </sheetViews>
  <sheetFormatPr defaultColWidth="8.83203125" defaultRowHeight="12.75" zeroHeight="false" outlineLevelRow="0" outlineLevelCol="0"/>
  <cols>
    <col collapsed="false" customWidth="true" hidden="false" outlineLevel="0" max="1" min="1" style="0" width="12.66"/>
    <col collapsed="false" customWidth="true" hidden="false" outlineLevel="0" max="2" min="2" style="0" width="18.66"/>
    <col collapsed="false" customWidth="true" hidden="false" outlineLevel="0" max="3" min="3" style="0" width="55.16"/>
    <col collapsed="false" customWidth="true" hidden="false" outlineLevel="0" max="4" min="4" style="0" width="24.16"/>
    <col collapsed="false" customWidth="true" hidden="false" outlineLevel="0" max="5" min="5" style="0" width="25"/>
    <col collapsed="false" customWidth="true" hidden="false" outlineLevel="0" max="12" min="6" style="0" width="8.66"/>
    <col collapsed="false" customWidth="true" hidden="false" outlineLevel="0" max="13" min="13" style="0" width="23.83"/>
    <col collapsed="false" customWidth="true" hidden="false" outlineLevel="0" max="1025" min="14" style="0" width="8.66"/>
  </cols>
  <sheetData>
    <row r="1" customFormat="false" ht="15" hidden="false" customHeight="true" outlineLevel="0" collapsed="false">
      <c r="A1" s="797" t="s">
        <v>96</v>
      </c>
      <c r="B1" s="798"/>
      <c r="C1" s="799"/>
    </row>
    <row r="2" customFormat="false" ht="15" hidden="false" customHeight="true" outlineLevel="0" collapsed="false">
      <c r="A2" s="800" t="s">
        <v>97</v>
      </c>
      <c r="B2" s="801"/>
      <c r="C2" s="802"/>
      <c r="D2" s="185"/>
    </row>
    <row r="3" customFormat="false" ht="15" hidden="false" customHeight="true" outlineLevel="0" collapsed="false">
      <c r="A3" s="800"/>
      <c r="B3" s="801"/>
      <c r="C3" s="803" t="s">
        <v>484</v>
      </c>
      <c r="D3" s="185" t="n">
        <f aca="false">Encargos!C19</f>
        <v>0.398</v>
      </c>
    </row>
    <row r="4" customFormat="false" ht="12.75" hidden="false" customHeight="true" outlineLevel="0" collapsed="false">
      <c r="C4" s="804" t="s">
        <v>485</v>
      </c>
      <c r="D4" s="804"/>
      <c r="E4" s="804"/>
    </row>
    <row r="5" customFormat="false" ht="12.75" hidden="false" customHeight="true" outlineLevel="0" collapsed="false">
      <c r="C5" s="805" t="s">
        <v>486</v>
      </c>
      <c r="D5" s="806" t="s">
        <v>487</v>
      </c>
      <c r="E5" s="806"/>
    </row>
    <row r="6" customFormat="false" ht="12.75" hidden="false" customHeight="true" outlineLevel="0" collapsed="false">
      <c r="C6" s="805"/>
      <c r="D6" s="805" t="s">
        <v>488</v>
      </c>
      <c r="E6" s="805"/>
    </row>
    <row r="7" customFormat="false" ht="12.75" hidden="false" customHeight="false" outlineLevel="0" collapsed="false">
      <c r="C7" s="807" t="s">
        <v>489</v>
      </c>
      <c r="D7" s="807" t="s">
        <v>490</v>
      </c>
      <c r="E7" s="807" t="s">
        <v>491</v>
      </c>
    </row>
    <row r="8" customFormat="false" ht="37.5" hidden="false" customHeight="true" outlineLevel="0" collapsed="false">
      <c r="C8" s="808" t="s">
        <v>492</v>
      </c>
      <c r="D8" s="809" t="n">
        <v>0.343</v>
      </c>
      <c r="E8" s="809" t="n">
        <v>0.398</v>
      </c>
    </row>
    <row r="9" customFormat="false" ht="12.75" hidden="false" customHeight="false" outlineLevel="0" collapsed="false">
      <c r="C9" s="810" t="s">
        <v>493</v>
      </c>
      <c r="D9" s="811" t="n">
        <v>0.005</v>
      </c>
      <c r="E9" s="811" t="n">
        <v>0.06</v>
      </c>
    </row>
    <row r="10" customFormat="false" ht="13.5" hidden="false" customHeight="true" outlineLevel="0" collapsed="false">
      <c r="C10" s="812" t="s">
        <v>494</v>
      </c>
      <c r="D10" s="813" t="n">
        <v>0.0909</v>
      </c>
      <c r="E10" s="813" t="n">
        <v>0.0909</v>
      </c>
    </row>
    <row r="11" customFormat="false" ht="13.5" hidden="false" customHeight="true" outlineLevel="0" collapsed="false">
      <c r="C11" s="814" t="s">
        <v>495</v>
      </c>
      <c r="D11" s="815" t="n">
        <v>0.0909</v>
      </c>
      <c r="E11" s="815" t="n">
        <v>0.0909</v>
      </c>
    </row>
    <row r="12" customFormat="false" ht="13.5" hidden="false" customHeight="true" outlineLevel="0" collapsed="false">
      <c r="C12" s="814" t="s">
        <v>496</v>
      </c>
      <c r="D12" s="815" t="n">
        <v>0.0303</v>
      </c>
      <c r="E12" s="815" t="n">
        <v>0.0303</v>
      </c>
    </row>
    <row r="13" customFormat="false" ht="13.5" hidden="false" customHeight="true" outlineLevel="0" collapsed="false">
      <c r="C13" s="816" t="s">
        <v>223</v>
      </c>
      <c r="D13" s="817" t="n">
        <f aca="false">D10+D11+D12</f>
        <v>0.2121</v>
      </c>
      <c r="E13" s="817" t="n">
        <f aca="false">E10+E11+E12</f>
        <v>0.2121</v>
      </c>
    </row>
    <row r="14" customFormat="false" ht="38.25" hidden="false" customHeight="true" outlineLevel="0" collapsed="false">
      <c r="C14" s="814" t="s">
        <v>497</v>
      </c>
      <c r="D14" s="815" t="n">
        <f aca="false">D3*D13</f>
        <v>0.0844158</v>
      </c>
      <c r="E14" s="815" t="n">
        <f aca="false">D14</f>
        <v>0.0844158</v>
      </c>
    </row>
    <row r="15" customFormat="false" ht="13.5" hidden="false" customHeight="true" outlineLevel="0" collapsed="false">
      <c r="C15" s="814" t="s">
        <v>498</v>
      </c>
      <c r="D15" s="818" t="n">
        <v>0.0349</v>
      </c>
      <c r="E15" s="818" t="n">
        <v>0.0349</v>
      </c>
    </row>
    <row r="16" customFormat="false" ht="23.25" hidden="false" customHeight="true" outlineLevel="0" collapsed="false">
      <c r="C16" s="816" t="s">
        <v>499</v>
      </c>
      <c r="D16" s="818" t="n">
        <f aca="false">D13+D14+D15</f>
        <v>0.3314158</v>
      </c>
      <c r="E16" s="818" t="n">
        <f aca="false">D16</f>
        <v>0.3314158</v>
      </c>
    </row>
    <row r="17" customFormat="false" ht="42" hidden="false" customHeight="true" outlineLevel="0" collapsed="false">
      <c r="C17" s="814" t="s">
        <v>500</v>
      </c>
      <c r="D17" s="815"/>
      <c r="E17" s="815"/>
    </row>
    <row r="18" customFormat="false" ht="27.75" hidden="false" customHeight="true" outlineLevel="0" collapsed="false">
      <c r="C18" s="816" t="s">
        <v>501</v>
      </c>
      <c r="D18" s="818" t="n">
        <f aca="false">D16</f>
        <v>0.3314158</v>
      </c>
      <c r="E18" s="818" t="n">
        <f aca="false">E16</f>
        <v>0.3314158</v>
      </c>
    </row>
    <row r="19" customFormat="false" ht="15" hidden="false" customHeight="true" outlineLevel="0" collapsed="false">
      <c r="A19" s="800"/>
      <c r="B19" s="801"/>
      <c r="C19" s="802"/>
    </row>
    <row r="20" customFormat="false" ht="15" hidden="false" customHeight="true" outlineLevel="0" collapsed="false">
      <c r="A20" s="800"/>
      <c r="B20" s="801"/>
      <c r="C20" s="802"/>
    </row>
    <row r="21" customFormat="false" ht="15" hidden="false" customHeight="true" outlineLevel="0" collapsed="false">
      <c r="A21" s="800"/>
      <c r="B21" s="801"/>
      <c r="C21" s="802"/>
    </row>
    <row r="22" customFormat="false" ht="13.5" hidden="false" customHeight="true" outlineLevel="0" collapsed="false">
      <c r="A22" s="800"/>
      <c r="B22" s="801"/>
      <c r="C22" s="802"/>
    </row>
    <row r="23" customFormat="false" ht="12.75" hidden="false" customHeight="true" outlineLevel="0" collapsed="false">
      <c r="A23" s="819" t="s">
        <v>133</v>
      </c>
      <c r="B23" s="819"/>
      <c r="C23" s="820" t="s">
        <v>132</v>
      </c>
      <c r="D23" s="496" t="s">
        <v>502</v>
      </c>
      <c r="E23" s="496" t="s">
        <v>503</v>
      </c>
    </row>
    <row r="24" customFormat="false" ht="56.25" hidden="false" customHeight="true" outlineLevel="0" collapsed="false">
      <c r="A24" s="819"/>
      <c r="B24" s="819"/>
      <c r="C24" s="820"/>
      <c r="D24" s="496"/>
      <c r="E24" s="496"/>
      <c r="F24" s="281"/>
      <c r="I24" s="821"/>
      <c r="J24" s="822"/>
      <c r="K24" s="822"/>
    </row>
    <row r="25" customFormat="false" ht="12.75" hidden="false" customHeight="false" outlineLevel="0" collapsed="false">
      <c r="A25" s="823" t="n">
        <v>1</v>
      </c>
      <c r="B25" s="824" t="str">
        <f aca="false">Dados!C24</f>
        <v>BH</v>
      </c>
      <c r="C25" s="824" t="str">
        <f aca="false">Dados!B24</f>
        <v>Belo Horizonte</v>
      </c>
      <c r="D25" s="825" t="n">
        <f aca="false">Faturamento!R11</f>
        <v>260639.940162764</v>
      </c>
      <c r="E25" s="825" t="n">
        <f aca="false">D25*$E$18</f>
        <v>86380.1942809944</v>
      </c>
      <c r="I25" s="821"/>
      <c r="J25" s="822"/>
      <c r="K25" s="822"/>
    </row>
    <row r="26" customFormat="false" ht="12.75" hidden="false" customHeight="false" outlineLevel="0" collapsed="false">
      <c r="A26" s="823" t="n">
        <v>3</v>
      </c>
      <c r="B26" s="824" t="str">
        <f aca="false">Dados!C25</f>
        <v>DVL</v>
      </c>
      <c r="C26" s="824" t="str">
        <f aca="false">Dados!B25</f>
        <v>Divinópolis</v>
      </c>
      <c r="D26" s="825" t="n">
        <f aca="false">Faturamento!R28</f>
        <v>17936.8271661091</v>
      </c>
      <c r="E26" s="825" t="n">
        <f aca="false">D26*$E$18</f>
        <v>5944.54792471778</v>
      </c>
    </row>
    <row r="27" customFormat="false" ht="12.75" hidden="false" customHeight="false" outlineLevel="0" collapsed="false">
      <c r="A27" s="826" t="n">
        <v>4</v>
      </c>
      <c r="B27" s="827" t="str">
        <f aca="false">Dados!C26</f>
        <v>GVS</v>
      </c>
      <c r="C27" s="827" t="str">
        <f aca="false">Dados!B26</f>
        <v>Gov. Valadares</v>
      </c>
      <c r="D27" s="825" t="n">
        <f aca="false">Faturamento!R47</f>
        <v>21219.1971661091</v>
      </c>
      <c r="E27" s="825" t="n">
        <f aca="false">D27*$E$18</f>
        <v>7032.37720416378</v>
      </c>
    </row>
    <row r="28" customFormat="false" ht="12.75" hidden="false" customHeight="false" outlineLevel="0" collapsed="false">
      <c r="A28" s="823" t="n">
        <v>5</v>
      </c>
      <c r="B28" s="824" t="str">
        <f aca="false">Dados!C27</f>
        <v>IIG</v>
      </c>
      <c r="C28" s="824" t="str">
        <f aca="false">Dados!B27</f>
        <v>Ipatinga</v>
      </c>
      <c r="D28" s="825" t="n">
        <f aca="false">Faturamento!R66</f>
        <v>17936.8271661091</v>
      </c>
      <c r="E28" s="825" t="n">
        <f aca="false">D28*$E$18</f>
        <v>5944.54792471778</v>
      </c>
    </row>
    <row r="29" customFormat="false" ht="12.75" hidden="false" customHeight="false" outlineLevel="0" collapsed="false">
      <c r="A29" s="823" t="n">
        <v>6</v>
      </c>
      <c r="B29" s="824" t="str">
        <f aca="false">Dados!C28</f>
        <v>IUA</v>
      </c>
      <c r="C29" s="824" t="str">
        <f aca="false">Dados!B28</f>
        <v>Ituiutaba</v>
      </c>
      <c r="D29" s="825" t="n">
        <f aca="false">Faturamento!R85</f>
        <v>17936.8271661091</v>
      </c>
      <c r="E29" s="825" t="n">
        <f aca="false">D29*$E$18</f>
        <v>5944.54792471778</v>
      </c>
    </row>
    <row r="30" customFormat="false" ht="12.75" hidden="false" customHeight="false" outlineLevel="0" collapsed="false">
      <c r="A30" s="823" t="n">
        <v>7</v>
      </c>
      <c r="B30" s="824" t="str">
        <f aca="false">Dados!C29</f>
        <v>JUA</v>
      </c>
      <c r="C30" s="824" t="str">
        <f aca="false">Dados!B29</f>
        <v>Janaúba</v>
      </c>
      <c r="D30" s="825" t="n">
        <f aca="false">Faturamento!R104</f>
        <v>14654.4571661091</v>
      </c>
      <c r="E30" s="825" t="n">
        <f aca="false">D30*$E$18</f>
        <v>4856.71864527178</v>
      </c>
    </row>
    <row r="31" customFormat="false" ht="12.75" hidden="false" customHeight="false" outlineLevel="0" collapsed="false">
      <c r="A31" s="826" t="n">
        <v>8</v>
      </c>
      <c r="B31" s="827" t="str">
        <f aca="false">Dados!C30</f>
        <v>JFA</v>
      </c>
      <c r="C31" s="827" t="str">
        <f aca="false">Dados!B30</f>
        <v>Juiz de Fora</v>
      </c>
      <c r="D31" s="825" t="n">
        <f aca="false">Faturamento!R123</f>
        <v>39156.0243322182</v>
      </c>
      <c r="E31" s="825" t="n">
        <f aca="false">D31*$E$18</f>
        <v>12976.9251288816</v>
      </c>
    </row>
    <row r="32" customFormat="false" ht="12.75" hidden="false" customHeight="false" outlineLevel="0" collapsed="false">
      <c r="A32" s="823" t="n">
        <v>9</v>
      </c>
      <c r="B32" s="824" t="str">
        <f aca="false">Dados!C31</f>
        <v>LAV</v>
      </c>
      <c r="C32" s="824" t="str">
        <f aca="false">Dados!B31</f>
        <v>Lavras</v>
      </c>
      <c r="D32" s="825" t="n">
        <f aca="false">Faturamento!R142</f>
        <v>17936.8271661091</v>
      </c>
      <c r="E32" s="825" t="n">
        <f aca="false">D32*$E$18</f>
        <v>5944.54792471778</v>
      </c>
    </row>
    <row r="33" customFormat="false" ht="12.75" hidden="false" customHeight="false" outlineLevel="0" collapsed="false">
      <c r="A33" s="826" t="n">
        <v>10</v>
      </c>
      <c r="B33" s="827" t="str">
        <f aca="false">Dados!C32</f>
        <v>MNC</v>
      </c>
      <c r="C33" s="827" t="str">
        <f aca="false">Dados!B32</f>
        <v>Manhuaçu</v>
      </c>
      <c r="D33" s="825" t="n">
        <f aca="false">Faturamento!R161</f>
        <v>14654.4571661091</v>
      </c>
      <c r="E33" s="825" t="n">
        <f aca="false">D33*$E$18</f>
        <v>4856.71864527178</v>
      </c>
    </row>
    <row r="34" customFormat="false" ht="12.75" hidden="false" customHeight="false" outlineLevel="0" collapsed="false">
      <c r="A34" s="823" t="n">
        <v>11</v>
      </c>
      <c r="B34" s="824" t="str">
        <f aca="false">Dados!C33</f>
        <v>MCL</v>
      </c>
      <c r="C34" s="824" t="str">
        <f aca="false">Dados!B33</f>
        <v>Montes Claros</v>
      </c>
      <c r="D34" s="825" t="n">
        <f aca="false">Faturamento!R180</f>
        <v>9847.11</v>
      </c>
      <c r="E34" s="825" t="n">
        <f aca="false">D34*$E$18</f>
        <v>3263.487838338</v>
      </c>
    </row>
    <row r="35" customFormat="false" ht="12.75" hidden="false" customHeight="false" outlineLevel="0" collapsed="false">
      <c r="A35" s="826" t="n">
        <v>12</v>
      </c>
      <c r="B35" s="827" t="str">
        <f aca="false">Dados!C34</f>
        <v>MRE</v>
      </c>
      <c r="C35" s="827" t="str">
        <f aca="false">Dados!B34</f>
        <v>Muriaé</v>
      </c>
      <c r="D35" s="825" t="n">
        <f aca="false">Faturamento!R199</f>
        <v>14654.4571661091</v>
      </c>
      <c r="E35" s="825" t="n">
        <f aca="false">D35*$E$18</f>
        <v>4856.71864527178</v>
      </c>
    </row>
    <row r="36" customFormat="false" ht="12.75" hidden="false" customHeight="false" outlineLevel="0" collapsed="false">
      <c r="A36" s="823" t="n">
        <v>13</v>
      </c>
      <c r="B36" s="824" t="str">
        <f aca="false">Dados!C35</f>
        <v>PTU</v>
      </c>
      <c r="C36" s="824" t="str">
        <f aca="false">Dados!B35</f>
        <v>Paracatu</v>
      </c>
      <c r="D36" s="825" t="n">
        <f aca="false">Faturamento!R218</f>
        <v>14654.4571661091</v>
      </c>
      <c r="E36" s="825" t="n">
        <f aca="false">D36*$E$18</f>
        <v>4856.71864527178</v>
      </c>
      <c r="M36" s="828"/>
    </row>
    <row r="37" customFormat="false" ht="12.75" hidden="false" customHeight="false" outlineLevel="0" collapsed="false">
      <c r="A37" s="826" t="n">
        <v>14</v>
      </c>
      <c r="B37" s="827" t="str">
        <f aca="false">Dados!C36</f>
        <v>PSO</v>
      </c>
      <c r="C37" s="827" t="str">
        <f aca="false">Dados!B36</f>
        <v>Passos</v>
      </c>
      <c r="D37" s="825" t="n">
        <f aca="false">Faturamento!R237</f>
        <v>6564.74</v>
      </c>
      <c r="E37" s="825" t="n">
        <f aca="false">D37*$E$18</f>
        <v>2175.658558892</v>
      </c>
    </row>
    <row r="38" customFormat="false" ht="12.75" hidden="false" customHeight="false" outlineLevel="0" collapsed="false">
      <c r="A38" s="823" t="n">
        <v>15</v>
      </c>
      <c r="B38" s="824" t="str">
        <f aca="false">Dados!C37</f>
        <v>PMS</v>
      </c>
      <c r="C38" s="824" t="str">
        <f aca="false">Dados!B37</f>
        <v>Patos de Minas </v>
      </c>
      <c r="D38" s="825" t="n">
        <f aca="false">Faturamento!R256</f>
        <v>17936.8271661091</v>
      </c>
      <c r="E38" s="825" t="n">
        <f aca="false">D38*$E$18</f>
        <v>5944.54792471778</v>
      </c>
    </row>
    <row r="39" customFormat="false" ht="12.75" hidden="false" customHeight="false" outlineLevel="0" collapsed="false">
      <c r="A39" s="826" t="n">
        <v>16</v>
      </c>
      <c r="B39" s="827" t="str">
        <f aca="false">Dados!C38</f>
        <v>PCS</v>
      </c>
      <c r="C39" s="827" t="str">
        <f aca="false">Dados!B38</f>
        <v>Poços de Caldas</v>
      </c>
      <c r="D39" s="825" t="n">
        <f aca="false">Faturamento!R275</f>
        <v>21219.1971661091</v>
      </c>
      <c r="E39" s="825" t="n">
        <f aca="false">D39*$E$18</f>
        <v>7032.37720416378</v>
      </c>
    </row>
    <row r="40" customFormat="false" ht="12.75" hidden="false" customHeight="false" outlineLevel="0" collapsed="false">
      <c r="A40" s="823" t="n">
        <v>17</v>
      </c>
      <c r="B40" s="824" t="str">
        <f aca="false">Dados!C39</f>
        <v>PNV</v>
      </c>
      <c r="C40" s="824" t="str">
        <f aca="false">Dados!B39</f>
        <v>Ponte Nova</v>
      </c>
      <c r="D40" s="825" t="n">
        <f aca="false">Faturamento!R294</f>
        <v>17936.8271661091</v>
      </c>
      <c r="E40" s="825" t="n">
        <f aca="false">D40*$E$18</f>
        <v>5944.54792471778</v>
      </c>
    </row>
    <row r="41" customFormat="false" ht="12.75" hidden="false" customHeight="false" outlineLevel="0" collapsed="false">
      <c r="A41" s="826" t="n">
        <v>18</v>
      </c>
      <c r="B41" s="827" t="str">
        <f aca="false">Dados!C40</f>
        <v>PSA</v>
      </c>
      <c r="C41" s="827" t="str">
        <f aca="false">Dados!B40</f>
        <v>Pouso Alegre</v>
      </c>
      <c r="D41" s="825" t="n">
        <f aca="false">Faturamento!R313</f>
        <v>13129.48</v>
      </c>
      <c r="E41" s="825" t="n">
        <f aca="false">D41*$E$18</f>
        <v>4351.317117784</v>
      </c>
    </row>
    <row r="42" customFormat="false" ht="12.75" hidden="false" customHeight="false" outlineLevel="0" collapsed="false">
      <c r="A42" s="823" t="n">
        <v>19</v>
      </c>
      <c r="B42" s="824" t="str">
        <f aca="false">Dados!C41</f>
        <v>SOE</v>
      </c>
      <c r="C42" s="824" t="str">
        <f aca="false">Dados!B41</f>
        <v>São João Del Rei</v>
      </c>
      <c r="D42" s="825" t="n">
        <f aca="false">Faturamento!R332</f>
        <v>17936.8271661091</v>
      </c>
      <c r="E42" s="825" t="n">
        <f aca="false">D42*$E$18</f>
        <v>5944.54792471778</v>
      </c>
    </row>
    <row r="43" customFormat="false" ht="12.75" hidden="false" customHeight="false" outlineLevel="0" collapsed="false">
      <c r="A43" s="826" t="n">
        <v>20</v>
      </c>
      <c r="B43" s="827" t="str">
        <f aca="false">Dados!C42</f>
        <v>SSP</v>
      </c>
      <c r="C43" s="827" t="str">
        <f aca="false">Dados!B42</f>
        <v>São Sebastião do Paraíso</v>
      </c>
      <c r="D43" s="825" t="n">
        <f aca="false">Faturamento!R351</f>
        <v>9847.11</v>
      </c>
      <c r="E43" s="825" t="n">
        <f aca="false">D43*$E$18</f>
        <v>3263.487838338</v>
      </c>
    </row>
    <row r="44" customFormat="false" ht="12.75" hidden="false" customHeight="false" outlineLevel="0" collapsed="false">
      <c r="A44" s="823" t="n">
        <v>21</v>
      </c>
      <c r="B44" s="824" t="str">
        <f aca="false">Dados!C43</f>
        <v>SLA</v>
      </c>
      <c r="C44" s="824" t="str">
        <f aca="false">Dados!B43</f>
        <v>Sete Lagoas</v>
      </c>
      <c r="D44" s="825" t="n">
        <f aca="false">Faturamento!R370</f>
        <v>9847.11</v>
      </c>
      <c r="E44" s="825" t="n">
        <f aca="false">D44*$E$18</f>
        <v>3263.487838338</v>
      </c>
    </row>
    <row r="45" customFormat="false" ht="12.75" hidden="false" customHeight="false" outlineLevel="0" collapsed="false">
      <c r="A45" s="826" t="n">
        <v>22</v>
      </c>
      <c r="B45" s="827" t="str">
        <f aca="false">Dados!C44</f>
        <v>TOT</v>
      </c>
      <c r="C45" s="827" t="str">
        <f aca="false">Dados!B44</f>
        <v>Teófilo Otoni</v>
      </c>
      <c r="D45" s="825" t="n">
        <f aca="false">Faturamento!R389</f>
        <v>9847.11</v>
      </c>
      <c r="E45" s="825" t="n">
        <f aca="false">D45*$E$18</f>
        <v>3263.487838338</v>
      </c>
    </row>
    <row r="46" customFormat="false" ht="12.75" hidden="false" customHeight="false" outlineLevel="0" collapsed="false">
      <c r="A46" s="823" t="n">
        <v>23</v>
      </c>
      <c r="B46" s="824" t="str">
        <f aca="false">Dados!C45</f>
        <v>URA</v>
      </c>
      <c r="C46" s="824" t="str">
        <f aca="false">Dados!B45</f>
        <v>Uberaba</v>
      </c>
      <c r="D46" s="825" t="n">
        <f aca="false">Faturamento!R427</f>
        <v>40913.4171661091</v>
      </c>
      <c r="E46" s="825" t="n">
        <f aca="false">D46*$E$18</f>
        <v>13559.3528808398</v>
      </c>
    </row>
    <row r="47" customFormat="false" ht="12.75" hidden="false" customHeight="false" outlineLevel="0" collapsed="false">
      <c r="A47" s="823" t="n">
        <v>25</v>
      </c>
      <c r="B47" s="824" t="str">
        <f aca="false">Dados!C47</f>
        <v>UNI</v>
      </c>
      <c r="C47" s="824" t="str">
        <f aca="false">Dados!B47</f>
        <v>Unaí</v>
      </c>
      <c r="D47" s="825" t="n">
        <f aca="false">Faturamento!R446</f>
        <v>6564.74</v>
      </c>
      <c r="E47" s="825" t="n">
        <f aca="false">D47*$E$18</f>
        <v>2175.658558892</v>
      </c>
    </row>
    <row r="48" customFormat="false" ht="12.75" hidden="false" customHeight="false" outlineLevel="0" collapsed="false">
      <c r="A48" s="826" t="n">
        <v>26</v>
      </c>
      <c r="B48" s="827" t="str">
        <f aca="false">Dados!C48</f>
        <v>VGA</v>
      </c>
      <c r="C48" s="827" t="str">
        <f aca="false">Dados!B48</f>
        <v>Varginha</v>
      </c>
      <c r="D48" s="825" t="n">
        <f aca="false">Faturamento!R465</f>
        <v>24501.5671661091</v>
      </c>
      <c r="E48" s="825" t="n">
        <f aca="false">D48*$E$18</f>
        <v>8120.20648360978</v>
      </c>
    </row>
    <row r="49" customFormat="false" ht="12.75" hidden="false" customHeight="false" outlineLevel="0" collapsed="false">
      <c r="A49" s="823" t="n">
        <v>27</v>
      </c>
      <c r="B49" s="824" t="str">
        <f aca="false">Dados!C49</f>
        <v>VCS</v>
      </c>
      <c r="C49" s="824" t="str">
        <f aca="false">Dados!B49</f>
        <v>Viçosa</v>
      </c>
      <c r="D49" s="825" t="n">
        <f aca="false">Faturamento!R484</f>
        <v>9847.11</v>
      </c>
      <c r="E49" s="825" t="n">
        <f aca="false">D49*$E$18</f>
        <v>3263.487838338</v>
      </c>
    </row>
    <row r="50" customFormat="false" ht="12.75" hidden="false" customHeight="false" outlineLevel="0" collapsed="false">
      <c r="A50" s="823" t="n">
        <v>28</v>
      </c>
      <c r="B50" s="275" t="s">
        <v>194</v>
      </c>
      <c r="C50" s="275" t="s">
        <v>193</v>
      </c>
      <c r="D50" s="825" t="n">
        <f aca="false">Faturamento!R408</f>
        <v>32591.2843322182</v>
      </c>
      <c r="E50" s="825" t="n">
        <f aca="false">D50*$E$18</f>
        <v>10801.2665699896</v>
      </c>
    </row>
    <row r="51" customFormat="false" ht="18" hidden="false" customHeight="true" outlineLevel="0" collapsed="false">
      <c r="A51" s="488" t="s">
        <v>5</v>
      </c>
      <c r="B51" s="488"/>
      <c r="C51" s="488"/>
      <c r="D51" s="825"/>
      <c r="E51" s="829" t="n">
        <f aca="false">SUM(E25:E50)</f>
        <v>231961.483234012</v>
      </c>
    </row>
  </sheetData>
  <sheetProtection sheet="true" password="d3be" objects="true" scenarios="true"/>
  <mergeCells count="9">
    <mergeCell ref="C4:E4"/>
    <mergeCell ref="C5:C6"/>
    <mergeCell ref="D5:E5"/>
    <mergeCell ref="D6:E6"/>
    <mergeCell ref="A23:B24"/>
    <mergeCell ref="C23:C24"/>
    <mergeCell ref="D23:D24"/>
    <mergeCell ref="E23:E24"/>
    <mergeCell ref="A51:C51"/>
  </mergeCells>
  <printOptions headings="false" gridLines="false" gridLinesSet="true" horizontalCentered="true" verticalCentered="false"/>
  <pageMargins left="0.196527777777778" right="0.196527777777778" top="0.196527777777778" bottom="0.196527777777778" header="0.511811023622047" footer="0.511811023622047"/>
  <pageSetup paperSize="9" scale="28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C500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pane xSplit="0" ySplit="6" topLeftCell="A422" activePane="bottomLeft" state="frozen"/>
      <selection pane="topLeft" activeCell="A1" activeCellId="0" sqref="A1"/>
      <selection pane="bottomLeft" activeCell="D427" activeCellId="0" sqref="D427"/>
    </sheetView>
  </sheetViews>
  <sheetFormatPr defaultColWidth="8.83203125" defaultRowHeight="12.75" zeroHeight="false" outlineLevelRow="0" outlineLevelCol="0"/>
  <cols>
    <col collapsed="false" customWidth="true" hidden="false" outlineLevel="0" max="1" min="1" style="0" width="13.66"/>
    <col collapsed="false" customWidth="true" hidden="false" outlineLevel="0" max="2" min="2" style="0" width="72.83"/>
    <col collapsed="false" customWidth="true" hidden="false" outlineLevel="0" max="3" min="3" style="0" width="32.33"/>
    <col collapsed="false" customWidth="true" hidden="false" outlineLevel="0" max="7" min="4" style="0" width="16.33"/>
    <col collapsed="false" customWidth="true" hidden="false" outlineLevel="0" max="9" min="8" style="0" width="18.16"/>
    <col collapsed="false" customWidth="true" hidden="false" outlineLevel="0" max="10" min="10" style="1" width="16"/>
    <col collapsed="false" customWidth="true" hidden="false" outlineLevel="0" max="11" min="11" style="0" width="30.5"/>
    <col collapsed="false" customWidth="true" hidden="false" outlineLevel="0" max="12" min="12" style="0" width="16"/>
    <col collapsed="false" customWidth="true" hidden="false" outlineLevel="0" max="13" min="13" style="0" width="19"/>
    <col collapsed="false" customWidth="true" hidden="false" outlineLevel="0" max="14" min="14" style="0" width="15.66"/>
    <col collapsed="false" customWidth="true" hidden="false" outlineLevel="0" max="15" min="15" style="0" width="19.16"/>
    <col collapsed="false" customWidth="true" hidden="false" outlineLevel="0" max="16" min="16" style="0" width="11.83"/>
    <col collapsed="false" customWidth="true" hidden="false" outlineLevel="0" max="17" min="17" style="0" width="15"/>
    <col collapsed="false" customWidth="true" hidden="false" outlineLevel="0" max="18" min="18" style="0" width="14.33"/>
    <col collapsed="false" customWidth="true" hidden="false" outlineLevel="0" max="19" min="19" style="0" width="12.66"/>
    <col collapsed="false" customWidth="true" hidden="false" outlineLevel="0" max="16384" min="16377" style="0" width="12.83"/>
  </cols>
  <sheetData>
    <row r="1" customFormat="false" ht="16.5" hidden="false" customHeight="true" outlineLevel="0" collapsed="false">
      <c r="A1" s="2"/>
      <c r="B1" s="830" t="s">
        <v>0</v>
      </c>
      <c r="C1" s="551"/>
      <c r="D1" s="551"/>
      <c r="E1" s="551"/>
      <c r="F1" s="551"/>
      <c r="G1" s="551"/>
      <c r="H1" s="551"/>
      <c r="I1" s="552"/>
      <c r="J1" s="831"/>
      <c r="L1" s="468"/>
      <c r="M1" s="468"/>
      <c r="N1" s="468"/>
      <c r="O1" s="468"/>
      <c r="P1" s="468"/>
      <c r="Q1" s="468"/>
      <c r="R1" s="468"/>
      <c r="S1" s="468"/>
    </row>
    <row r="2" customFormat="false" ht="27" hidden="false" customHeight="true" outlineLevel="0" collapsed="false">
      <c r="A2" s="5"/>
      <c r="B2" s="832" t="s">
        <v>1</v>
      </c>
      <c r="C2" s="281"/>
      <c r="D2" s="281"/>
      <c r="E2" s="281"/>
      <c r="F2" s="281"/>
      <c r="G2" s="281"/>
      <c r="H2" s="281"/>
      <c r="I2" s="555"/>
      <c r="J2" s="833"/>
      <c r="L2" s="468"/>
      <c r="M2" s="468"/>
      <c r="N2" s="468"/>
      <c r="O2" s="468"/>
      <c r="P2" s="468"/>
      <c r="Q2" s="468"/>
      <c r="R2" s="468"/>
      <c r="S2" s="468"/>
    </row>
    <row r="3" customFormat="false" ht="64.5" hidden="false" customHeight="true" outlineLevel="0" collapsed="false">
      <c r="A3" s="834" t="s">
        <v>504</v>
      </c>
      <c r="B3" s="834"/>
      <c r="C3" s="834"/>
      <c r="D3" s="834"/>
      <c r="E3" s="834"/>
      <c r="F3" s="834"/>
      <c r="G3" s="834"/>
      <c r="H3" s="834"/>
      <c r="I3" s="834"/>
      <c r="J3" s="834"/>
      <c r="L3" s="468"/>
      <c r="M3" s="468"/>
      <c r="N3" s="468"/>
      <c r="O3" s="468"/>
      <c r="P3" s="468"/>
      <c r="Q3" s="835" t="s">
        <v>206</v>
      </c>
      <c r="R3" s="836" t="n">
        <f aca="false">'Resolução 651'!D18</f>
        <v>0.3314158</v>
      </c>
      <c r="S3" s="837"/>
    </row>
    <row r="4" customFormat="false" ht="28.5" hidden="false" customHeight="true" outlineLevel="0" collapsed="false">
      <c r="A4" s="231" t="s">
        <v>505</v>
      </c>
      <c r="B4" s="231"/>
      <c r="C4" s="231"/>
      <c r="D4" s="231"/>
      <c r="E4" s="231"/>
      <c r="F4" s="231"/>
      <c r="G4" s="231"/>
      <c r="H4" s="231"/>
      <c r="I4" s="231"/>
      <c r="J4" s="231"/>
      <c r="L4" s="468"/>
      <c r="M4" s="468"/>
      <c r="N4" s="468"/>
      <c r="O4" s="468"/>
      <c r="P4" s="468"/>
      <c r="Q4" s="468"/>
      <c r="R4" s="468"/>
      <c r="S4" s="837"/>
    </row>
    <row r="5" customFormat="false" ht="22.5" hidden="false" customHeight="true" outlineLevel="0" collapsed="false">
      <c r="A5" s="838" t="str">
        <f aca="false">Dados!A7</f>
        <v>CCT 2026 – MG000731/2026 (BH e outras) e MG000730/2026 (Juiz de Fora) – Data base da categoria 01 de janeiro</v>
      </c>
      <c r="B5" s="838"/>
      <c r="C5" s="838"/>
      <c r="D5" s="838"/>
      <c r="E5" s="839" t="str">
        <f aca="false">Dados!P7</f>
        <v>VALORES EM R$</v>
      </c>
      <c r="F5" s="839"/>
      <c r="G5" s="839"/>
      <c r="H5" s="839"/>
      <c r="I5" s="839"/>
      <c r="J5" s="839"/>
      <c r="L5" s="468"/>
      <c r="M5" s="835" t="s">
        <v>506</v>
      </c>
      <c r="N5" s="468"/>
      <c r="O5" s="468"/>
      <c r="P5" s="468"/>
      <c r="Q5" s="468"/>
      <c r="R5" s="468"/>
      <c r="S5" s="837"/>
    </row>
    <row r="6" customFormat="false" ht="79.5" hidden="false" customHeight="true" outlineLevel="0" collapsed="false">
      <c r="A6" s="840" t="s">
        <v>4</v>
      </c>
      <c r="B6" s="840"/>
      <c r="C6" s="840"/>
      <c r="D6" s="841" t="str">
        <f aca="false">BH!G10</f>
        <v>DIURNO 220H/M</v>
      </c>
      <c r="E6" s="841" t="str">
        <f aca="false">BH!H10</f>
        <v>DIURNO 220H/M LÍDER</v>
      </c>
      <c r="F6" s="841" t="str">
        <f aca="false">BH!I10</f>
        <v>DIURNO 12HX36H (COM INTERVALO)</v>
      </c>
      <c r="G6" s="841" t="str">
        <f aca="false">BH!J10</f>
        <v>DIURNO 12HX36H INTERVALO INDENIZADO FINAIS SEMANA E FERIADOS)</v>
      </c>
      <c r="H6" s="841" t="str">
        <f aca="false">BH!K10</f>
        <v>DIURNO 12HX36H (INTERVALO INDENIZADO)</v>
      </c>
      <c r="I6" s="842" t="str">
        <f aca="false">BH!L10</f>
        <v>NOTURNO 12HX36H (INTERVALO INDENIZADO)</v>
      </c>
      <c r="J6" s="842" t="s">
        <v>507</v>
      </c>
      <c r="L6" s="843" t="str">
        <f aca="false">D6</f>
        <v>DIURNO 220H/M</v>
      </c>
      <c r="M6" s="843" t="str">
        <f aca="false">E6</f>
        <v>DIURNO 220H/M LÍDER</v>
      </c>
      <c r="N6" s="843" t="str">
        <f aca="false">F6</f>
        <v>DIURNO 12HX36H (COM INTERVALO)</v>
      </c>
      <c r="O6" s="843" t="str">
        <f aca="false">G6</f>
        <v>DIURNO 12HX36H INTERVALO INDENIZADO FINAIS SEMANA E FERIADOS)</v>
      </c>
      <c r="P6" s="843" t="str">
        <f aca="false">H6</f>
        <v>DIURNO 12HX36H (INTERVALO INDENIZADO)</v>
      </c>
      <c r="Q6" s="843" t="str">
        <f aca="false">I6</f>
        <v>NOTURNO 12HX36H (INTERVALO INDENIZADO)</v>
      </c>
      <c r="R6" s="844" t="s">
        <v>21</v>
      </c>
      <c r="S6" s="837"/>
      <c r="T6" s="845"/>
    </row>
    <row r="7" customFormat="false" ht="32.25" hidden="false" customHeight="true" outlineLevel="0" collapsed="false">
      <c r="A7" s="846" t="str">
        <f aca="false">BH!$A$7</f>
        <v>SUBSEÇÃO JUDICIÁRIA DE BELO HORIZONTE</v>
      </c>
      <c r="B7" s="846"/>
      <c r="C7" s="846"/>
      <c r="D7" s="15"/>
      <c r="E7" s="15"/>
      <c r="F7" s="15"/>
      <c r="G7" s="847" t="s">
        <v>12</v>
      </c>
      <c r="H7" s="848"/>
      <c r="I7" s="848"/>
      <c r="J7" s="849"/>
      <c r="L7" s="468"/>
      <c r="M7" s="468"/>
      <c r="N7" s="468"/>
      <c r="O7" s="468"/>
      <c r="P7" s="468"/>
      <c r="Q7" s="468"/>
      <c r="R7" s="468"/>
      <c r="S7" s="837"/>
    </row>
    <row r="8" customFormat="false" ht="21.75" hidden="false" customHeight="true" outlineLevel="0" collapsed="false">
      <c r="A8" s="850" t="s">
        <v>508</v>
      </c>
      <c r="B8" s="850"/>
      <c r="C8" s="850"/>
      <c r="D8" s="851" t="n">
        <f aca="false">BH!$G$53</f>
        <v>9016.24</v>
      </c>
      <c r="E8" s="851" t="n">
        <f aca="false">BH!$H$53</f>
        <v>11872.82</v>
      </c>
      <c r="F8" s="851" t="n">
        <f aca="false">BH!$I$53</f>
        <v>8662.1</v>
      </c>
      <c r="G8" s="851" t="n">
        <f aca="false">BH!$J$53</f>
        <v>0</v>
      </c>
      <c r="H8" s="851" t="n">
        <f aca="false">BH!$K$53</f>
        <v>0</v>
      </c>
      <c r="I8" s="852" t="n">
        <f aca="false">BH!$L$53</f>
        <v>10853.14</v>
      </c>
      <c r="J8" s="852"/>
      <c r="K8" s="853"/>
      <c r="L8" s="854" t="n">
        <f aca="false">BH!G20</f>
        <v>3282.37</v>
      </c>
      <c r="M8" s="854" t="n">
        <f aca="false">BH!H20</f>
        <v>4544.82</v>
      </c>
      <c r="N8" s="854" t="n">
        <f aca="false">BH!I20</f>
        <v>3282.37</v>
      </c>
      <c r="O8" s="854" t="n">
        <f aca="false">BH!J20</f>
        <v>0</v>
      </c>
      <c r="P8" s="854" t="n">
        <f aca="false">BH!K20</f>
        <v>0</v>
      </c>
      <c r="Q8" s="854" t="n">
        <f aca="false">BH!L20</f>
        <v>4044.85858305455</v>
      </c>
      <c r="R8" s="468"/>
      <c r="S8" s="837"/>
    </row>
    <row r="9" customFormat="false" ht="21.75" hidden="false" customHeight="true" outlineLevel="0" collapsed="false">
      <c r="A9" s="855" t="s">
        <v>509</v>
      </c>
      <c r="B9" s="855"/>
      <c r="C9" s="855"/>
      <c r="D9" s="856" t="n">
        <f aca="false">Dados!$F$24</f>
        <v>36</v>
      </c>
      <c r="E9" s="856" t="n">
        <f aca="false">Dados!$H$24</f>
        <v>3</v>
      </c>
      <c r="F9" s="856" t="n">
        <f aca="false">Dados!$J$24</f>
        <v>11</v>
      </c>
      <c r="G9" s="857" t="n">
        <f aca="false">Dados!$L$24</f>
        <v>0</v>
      </c>
      <c r="H9" s="856" t="n">
        <f aca="false">Dados!$N$24</f>
        <v>0</v>
      </c>
      <c r="I9" s="858" t="n">
        <f aca="false">Dados!$P$24</f>
        <v>7</v>
      </c>
      <c r="J9" s="859"/>
      <c r="L9" s="468"/>
      <c r="M9" s="468"/>
      <c r="N9" s="468"/>
      <c r="O9" s="468"/>
      <c r="P9" s="468"/>
      <c r="Q9" s="468"/>
      <c r="R9" s="468"/>
      <c r="S9" s="837"/>
    </row>
    <row r="10" customFormat="false" ht="21.75" hidden="false" customHeight="true" outlineLevel="0" collapsed="false">
      <c r="A10" s="860" t="s">
        <v>510</v>
      </c>
      <c r="B10" s="860"/>
      <c r="C10" s="860"/>
      <c r="D10" s="861" t="n">
        <f aca="false">Dados!$G$24</f>
        <v>1</v>
      </c>
      <c r="E10" s="861" t="n">
        <f aca="false">Dados!$I$24</f>
        <v>1</v>
      </c>
      <c r="F10" s="861" t="n">
        <f aca="false">Dados!$K$24</f>
        <v>2</v>
      </c>
      <c r="G10" s="861" t="n">
        <f aca="false">Dados!$M$24</f>
        <v>0</v>
      </c>
      <c r="H10" s="861" t="n">
        <f aca="false">Dados!$O$24</f>
        <v>0</v>
      </c>
      <c r="I10" s="862" t="n">
        <f aca="false">Dados!$Q$24</f>
        <v>2</v>
      </c>
      <c r="J10" s="863"/>
      <c r="L10" s="468"/>
      <c r="M10" s="468"/>
      <c r="N10" s="468"/>
      <c r="O10" s="468"/>
      <c r="P10" s="468"/>
      <c r="Q10" s="468"/>
      <c r="R10" s="468"/>
      <c r="S10" s="837"/>
      <c r="V10" s="253"/>
    </row>
    <row r="11" customFormat="false" ht="21.75" hidden="false" customHeight="true" outlineLevel="0" collapsed="false">
      <c r="A11" s="864" t="s">
        <v>5</v>
      </c>
      <c r="B11" s="864"/>
      <c r="C11" s="864"/>
      <c r="D11" s="865" t="n">
        <f aca="false">((D8*D9)*D10)</f>
        <v>324584.64</v>
      </c>
      <c r="E11" s="865" t="n">
        <f aca="false">((E8*E9)*E10)</f>
        <v>35618.46</v>
      </c>
      <c r="F11" s="865" t="n">
        <f aca="false">((F8*F9)*F10)</f>
        <v>190566.2</v>
      </c>
      <c r="G11" s="865" t="n">
        <f aca="false">((G8*G9)*G10)</f>
        <v>0</v>
      </c>
      <c r="H11" s="865" t="n">
        <f aca="false">((H8*H9)*H10)</f>
        <v>0</v>
      </c>
      <c r="I11" s="866" t="n">
        <f aca="false">((I8*I9)*I10)</f>
        <v>151943.96</v>
      </c>
      <c r="J11" s="867"/>
      <c r="L11" s="868" t="n">
        <f aca="false">L8*D9*D10</f>
        <v>118165.32</v>
      </c>
      <c r="M11" s="868" t="n">
        <f aca="false">M8*E9*E10</f>
        <v>13634.46</v>
      </c>
      <c r="N11" s="868" t="n">
        <f aca="false">N8*F9*F10</f>
        <v>72212.14</v>
      </c>
      <c r="O11" s="868" t="n">
        <f aca="false">O8*G9*G10</f>
        <v>0</v>
      </c>
      <c r="P11" s="868" t="n">
        <f aca="false">P8*H9*H10</f>
        <v>0</v>
      </c>
      <c r="Q11" s="868" t="n">
        <f aca="false">Q8*I9*I10</f>
        <v>56628.0201627636</v>
      </c>
      <c r="R11" s="854" t="n">
        <f aca="false">SUM(L11:Q11)</f>
        <v>260639.940162764</v>
      </c>
      <c r="S11" s="869" t="n">
        <f aca="false">R11*R3</f>
        <v>86380.1942809944</v>
      </c>
      <c r="T11" s="281" t="s">
        <v>506</v>
      </c>
    </row>
    <row r="12" customFormat="false" ht="21.75" hidden="false" customHeight="true" outlineLevel="0" collapsed="false">
      <c r="A12" s="870" t="s">
        <v>511</v>
      </c>
      <c r="B12" s="871" t="s">
        <v>512</v>
      </c>
      <c r="C12" s="872" t="s">
        <v>513</v>
      </c>
      <c r="D12" s="873" t="n">
        <v>0</v>
      </c>
      <c r="E12" s="874" t="n">
        <v>0</v>
      </c>
      <c r="F12" s="873" t="n">
        <v>0</v>
      </c>
      <c r="G12" s="873" t="n">
        <v>0</v>
      </c>
      <c r="H12" s="873" t="n">
        <v>0</v>
      </c>
      <c r="I12" s="875" t="n">
        <v>0</v>
      </c>
      <c r="J12" s="876"/>
      <c r="L12" s="468"/>
      <c r="M12" s="468"/>
      <c r="N12" s="468"/>
      <c r="O12" s="468"/>
      <c r="P12" s="468"/>
      <c r="Q12" s="468"/>
      <c r="R12" s="468"/>
      <c r="S12" s="837"/>
    </row>
    <row r="13" customFormat="false" ht="21.75" hidden="false" customHeight="true" outlineLevel="0" collapsed="false">
      <c r="A13" s="870"/>
      <c r="B13" s="871"/>
      <c r="C13" s="877" t="s">
        <v>384</v>
      </c>
      <c r="D13" s="878" t="n">
        <f aca="false">ROUND((D8/30*D12),2)</f>
        <v>0</v>
      </c>
      <c r="E13" s="878" t="n">
        <f aca="false">ROUND((E8/30*E12),2)</f>
        <v>0</v>
      </c>
      <c r="F13" s="878" t="n">
        <f aca="false">ROUND((F8/30*F12),2)</f>
        <v>0</v>
      </c>
      <c r="G13" s="878" t="n">
        <f aca="false">ROUND((G8/30*G12),2)</f>
        <v>0</v>
      </c>
      <c r="H13" s="878" t="n">
        <f aca="false">ROUND((H8/30*H12),2)</f>
        <v>0</v>
      </c>
      <c r="I13" s="879" t="n">
        <f aca="false">ROUND((I8/30*I12),2)</f>
        <v>0</v>
      </c>
      <c r="J13" s="880"/>
      <c r="L13" s="468"/>
      <c r="M13" s="468"/>
      <c r="N13" s="468"/>
      <c r="O13" s="468"/>
      <c r="P13" s="468"/>
      <c r="Q13" s="468"/>
      <c r="R13" s="468"/>
      <c r="S13" s="837"/>
    </row>
    <row r="14" customFormat="false" ht="21.75" hidden="false" customHeight="true" outlineLevel="0" collapsed="false">
      <c r="A14" s="870"/>
      <c r="B14" s="881" t="s">
        <v>514</v>
      </c>
      <c r="C14" s="882" t="s">
        <v>515</v>
      </c>
      <c r="D14" s="883" t="n">
        <f aca="false">BH!$G$87</f>
        <v>7373.7</v>
      </c>
      <c r="E14" s="883" t="n">
        <f aca="false">BH!$H$87</f>
        <v>9843.01</v>
      </c>
      <c r="F14" s="883" t="n">
        <f aca="false">BH!$I$87</f>
        <v>7019.56</v>
      </c>
      <c r="G14" s="883" t="n">
        <f aca="false">BH!$J$87</f>
        <v>0</v>
      </c>
      <c r="H14" s="883" t="n">
        <f aca="false">BH!$K$87</f>
        <v>0</v>
      </c>
      <c r="I14" s="884" t="n">
        <f aca="false">BH!$L$87</f>
        <v>8976.86</v>
      </c>
      <c r="J14" s="885"/>
      <c r="L14" s="468"/>
      <c r="M14" s="468"/>
      <c r="N14" s="468"/>
      <c r="O14" s="468"/>
      <c r="P14" s="468"/>
      <c r="Q14" s="468"/>
      <c r="R14" s="468"/>
      <c r="S14" s="837"/>
    </row>
    <row r="15" customFormat="false" ht="21.75" hidden="false" customHeight="true" outlineLevel="0" collapsed="false">
      <c r="A15" s="870"/>
      <c r="B15" s="881"/>
      <c r="C15" s="886" t="s">
        <v>516</v>
      </c>
      <c r="D15" s="887" t="n">
        <v>0</v>
      </c>
      <c r="E15" s="887" t="n">
        <v>0</v>
      </c>
      <c r="F15" s="887" t="n">
        <v>0</v>
      </c>
      <c r="G15" s="887" t="n">
        <v>0</v>
      </c>
      <c r="H15" s="887" t="n">
        <v>0</v>
      </c>
      <c r="I15" s="888" t="n">
        <v>0</v>
      </c>
      <c r="J15" s="889"/>
      <c r="K15" s="281"/>
      <c r="L15" s="468"/>
      <c r="M15" s="468"/>
      <c r="N15" s="468"/>
      <c r="O15" s="468"/>
      <c r="P15" s="468"/>
      <c r="Q15" s="468"/>
      <c r="R15" s="468"/>
      <c r="S15" s="837"/>
    </row>
    <row r="16" customFormat="false" ht="21.75" hidden="false" customHeight="true" outlineLevel="0" collapsed="false">
      <c r="A16" s="870"/>
      <c r="B16" s="881"/>
      <c r="C16" s="890" t="s">
        <v>517</v>
      </c>
      <c r="D16" s="891" t="n">
        <f aca="false">ROUND(((D14/30)*D15),2)</f>
        <v>0</v>
      </c>
      <c r="E16" s="891" t="n">
        <f aca="false">ROUND(((E14/30)*E15),2)</f>
        <v>0</v>
      </c>
      <c r="F16" s="891" t="n">
        <f aca="false">ROUND(((F14/30)*F15),2)</f>
        <v>0</v>
      </c>
      <c r="G16" s="891" t="n">
        <f aca="false">ROUND(((G14/30)*G15),2)</f>
        <v>0</v>
      </c>
      <c r="H16" s="891" t="n">
        <f aca="false">ROUND(((H14/30)*H15),2)</f>
        <v>0</v>
      </c>
      <c r="I16" s="892" t="n">
        <f aca="false">ROUND(((I14/30)*I15),2)</f>
        <v>0</v>
      </c>
      <c r="J16" s="893"/>
      <c r="L16" s="468"/>
      <c r="M16" s="468"/>
      <c r="N16" s="468"/>
      <c r="O16" s="468"/>
      <c r="P16" s="468"/>
      <c r="Q16" s="468"/>
      <c r="R16" s="468"/>
      <c r="S16" s="837"/>
    </row>
    <row r="17" customFormat="false" ht="39" hidden="false" customHeight="true" outlineLevel="0" collapsed="false">
      <c r="A17" s="894" t="s">
        <v>518</v>
      </c>
      <c r="B17" s="894"/>
      <c r="C17" s="894"/>
      <c r="D17" s="895" t="n">
        <f aca="false">D13+D16</f>
        <v>0</v>
      </c>
      <c r="E17" s="895" t="n">
        <f aca="false">E13+E16</f>
        <v>0</v>
      </c>
      <c r="F17" s="895" t="n">
        <f aca="false">F13+F16</f>
        <v>0</v>
      </c>
      <c r="G17" s="895" t="n">
        <f aca="false">G13+G16</f>
        <v>0</v>
      </c>
      <c r="H17" s="895" t="n">
        <f aca="false">H13+H16</f>
        <v>0</v>
      </c>
      <c r="I17" s="896" t="n">
        <f aca="false">I13+I16</f>
        <v>0</v>
      </c>
      <c r="J17" s="897"/>
      <c r="L17" s="468"/>
      <c r="M17" s="468"/>
      <c r="N17" s="468"/>
      <c r="O17" s="468"/>
      <c r="P17" s="468"/>
      <c r="Q17" s="468"/>
      <c r="R17" s="468"/>
      <c r="S17" s="837"/>
    </row>
    <row r="18" customFormat="false" ht="39.75" hidden="false" customHeight="true" outlineLevel="0" collapsed="false">
      <c r="A18" s="898" t="s">
        <v>519</v>
      </c>
      <c r="B18" s="899"/>
      <c r="C18" s="899"/>
      <c r="D18" s="900" t="n">
        <f aca="false">D11-D17</f>
        <v>324584.64</v>
      </c>
      <c r="E18" s="900" t="n">
        <f aca="false">E11-E17</f>
        <v>35618.46</v>
      </c>
      <c r="F18" s="900" t="n">
        <f aca="false">F11-F17</f>
        <v>190566.2</v>
      </c>
      <c r="G18" s="900" t="n">
        <f aca="false">G11-G17</f>
        <v>0</v>
      </c>
      <c r="H18" s="900" t="n">
        <f aca="false">H11-H17</f>
        <v>0</v>
      </c>
      <c r="I18" s="901" t="n">
        <f aca="false">I11-I17</f>
        <v>151943.96</v>
      </c>
      <c r="J18" s="902"/>
      <c r="L18" s="468"/>
      <c r="M18" s="468"/>
      <c r="N18" s="468"/>
      <c r="O18" s="468"/>
      <c r="P18" s="468"/>
      <c r="Q18" s="468"/>
      <c r="R18" s="468"/>
      <c r="S18" s="837"/>
    </row>
    <row r="19" s="258" customFormat="true" ht="27.75" hidden="false" customHeight="true" outlineLevel="0" collapsed="false">
      <c r="A19" s="903" t="s">
        <v>520</v>
      </c>
      <c r="B19" s="903"/>
      <c r="C19" s="903"/>
      <c r="D19" s="903"/>
      <c r="E19" s="903"/>
      <c r="F19" s="903"/>
      <c r="G19" s="903"/>
      <c r="H19" s="903"/>
      <c r="I19" s="904" t="n">
        <f aca="false">SUM(D18:I18)</f>
        <v>702713.26</v>
      </c>
      <c r="J19" s="905" t="n">
        <f aca="false">RESUMO!F59</f>
        <v>0</v>
      </c>
      <c r="L19" s="468"/>
      <c r="M19" s="468"/>
      <c r="N19" s="468"/>
      <c r="O19" s="468"/>
      <c r="P19" s="468"/>
      <c r="Q19" s="468"/>
      <c r="R19" s="468"/>
      <c r="S19" s="837"/>
    </row>
    <row r="20" s="258" customFormat="true" ht="27.75" hidden="false" customHeight="true" outlineLevel="0" collapsed="false">
      <c r="A20" s="906" t="s">
        <v>521</v>
      </c>
      <c r="B20" s="906"/>
      <c r="C20" s="906"/>
      <c r="D20" s="906"/>
      <c r="E20" s="906"/>
      <c r="F20" s="906"/>
      <c r="G20" s="906"/>
      <c r="H20" s="906"/>
      <c r="I20" s="907" t="n">
        <f aca="false">RESUMO!N9</f>
        <v>702713.26</v>
      </c>
      <c r="J20" s="908"/>
      <c r="L20" s="468"/>
      <c r="M20" s="468"/>
      <c r="N20" s="468"/>
      <c r="O20" s="468"/>
      <c r="P20" s="468"/>
      <c r="Q20" s="468"/>
      <c r="R20" s="468"/>
      <c r="S20" s="837"/>
    </row>
    <row r="21" s="258" customFormat="true" ht="27.75" hidden="false" customHeight="true" outlineLevel="0" collapsed="false">
      <c r="A21" s="909" t="s">
        <v>522</v>
      </c>
      <c r="B21" s="909"/>
      <c r="C21" s="909"/>
      <c r="D21" s="909"/>
      <c r="E21" s="909"/>
      <c r="F21" s="909"/>
      <c r="G21" s="910"/>
      <c r="H21" s="911"/>
      <c r="I21" s="912"/>
      <c r="J21" s="912"/>
      <c r="L21" s="468"/>
      <c r="M21" s="468"/>
      <c r="N21" s="468"/>
      <c r="O21" s="468"/>
      <c r="P21" s="468"/>
      <c r="Q21" s="468"/>
      <c r="R21" s="468"/>
      <c r="S21" s="837"/>
    </row>
    <row r="22" customFormat="false" ht="27" hidden="false" customHeight="true" outlineLevel="0" collapsed="false">
      <c r="A22" s="913"/>
      <c r="B22" s="914"/>
      <c r="C22" s="915"/>
      <c r="D22" s="916"/>
      <c r="E22" s="915"/>
      <c r="F22" s="917"/>
      <c r="G22" s="918"/>
      <c r="H22" s="919"/>
      <c r="I22" s="920"/>
      <c r="J22" s="921"/>
      <c r="L22" s="922"/>
      <c r="M22" s="922"/>
      <c r="N22" s="922"/>
      <c r="O22" s="922"/>
      <c r="P22" s="922"/>
      <c r="Q22" s="922"/>
      <c r="R22" s="922"/>
      <c r="S22" s="923"/>
    </row>
    <row r="23" customFormat="false" ht="27" hidden="false" customHeight="true" outlineLevel="0" collapsed="false">
      <c r="A23" s="913"/>
      <c r="B23" s="924"/>
      <c r="C23" s="258"/>
      <c r="D23" s="258"/>
      <c r="E23" s="258"/>
      <c r="F23" s="925"/>
      <c r="G23" s="926"/>
      <c r="H23" s="927"/>
      <c r="I23" s="928"/>
      <c r="J23" s="929"/>
      <c r="L23" s="922"/>
      <c r="M23" s="922"/>
      <c r="N23" s="922"/>
      <c r="O23" s="922"/>
      <c r="P23" s="922"/>
      <c r="Q23" s="922"/>
      <c r="R23" s="922"/>
      <c r="S23" s="923"/>
    </row>
    <row r="24" customFormat="false" ht="27.75" hidden="false" customHeight="true" outlineLevel="0" collapsed="false">
      <c r="A24" s="930"/>
      <c r="B24" s="930"/>
      <c r="C24" s="930"/>
      <c r="D24" s="930"/>
      <c r="E24" s="930"/>
      <c r="F24" s="930"/>
      <c r="G24" s="931" t="s">
        <v>134</v>
      </c>
      <c r="H24" s="932" t="n">
        <f aca="false">Dados!D24</f>
        <v>0.05</v>
      </c>
      <c r="I24" s="933" t="n">
        <f aca="false">SUM(I22:I23)</f>
        <v>0</v>
      </c>
      <c r="J24" s="934"/>
      <c r="L24" s="468"/>
      <c r="M24" s="468"/>
      <c r="N24" s="468"/>
      <c r="O24" s="468"/>
      <c r="P24" s="468"/>
      <c r="Q24" s="468"/>
      <c r="R24" s="468"/>
      <c r="S24" s="837"/>
    </row>
    <row r="25" customFormat="false" ht="39.75" hidden="false" customHeight="true" outlineLevel="0" collapsed="false">
      <c r="A25" s="935" t="str">
        <f aca="false">A7</f>
        <v>SUBSEÇÃO JUDICIÁRIA DE BELO HORIZONTE</v>
      </c>
      <c r="B25" s="935"/>
      <c r="C25" s="935"/>
      <c r="D25" s="935"/>
      <c r="E25" s="935"/>
      <c r="F25" s="935"/>
      <c r="G25" s="935"/>
      <c r="H25" s="935"/>
      <c r="I25" s="936" t="n">
        <f aca="false">I20+I24</f>
        <v>702713.26</v>
      </c>
      <c r="J25" s="937"/>
      <c r="L25" s="468"/>
      <c r="M25" s="468"/>
      <c r="N25" s="468"/>
      <c r="O25" s="468"/>
      <c r="P25" s="468"/>
      <c r="Q25" s="468"/>
      <c r="R25" s="468"/>
      <c r="S25" s="837"/>
    </row>
    <row r="26" customFormat="false" ht="32.25" hidden="false" customHeight="true" outlineLevel="0" collapsed="false">
      <c r="A26" s="846" t="str">
        <f aca="false">DVL!$A$7</f>
        <v>SUBSEÇÃO JUDICIÁRIA DE DIVINÓPOLIS</v>
      </c>
      <c r="B26" s="846"/>
      <c r="C26" s="846"/>
      <c r="D26" s="15"/>
      <c r="E26" s="15"/>
      <c r="F26" s="15"/>
      <c r="G26" s="847" t="s">
        <v>12</v>
      </c>
      <c r="H26" s="848" t="n">
        <f aca="false">$H$7</f>
        <v>0</v>
      </c>
      <c r="I26" s="848"/>
      <c r="J26" s="849"/>
      <c r="L26" s="468"/>
      <c r="M26" s="468"/>
      <c r="N26" s="468"/>
      <c r="O26" s="468"/>
      <c r="P26" s="468"/>
      <c r="Q26" s="468"/>
      <c r="R26" s="468"/>
      <c r="S26" s="837"/>
    </row>
    <row r="27" customFormat="false" ht="21.75" hidden="false" customHeight="true" outlineLevel="0" collapsed="false">
      <c r="A27" s="850" t="s">
        <v>508</v>
      </c>
      <c r="B27" s="850"/>
      <c r="C27" s="850"/>
      <c r="D27" s="851" t="n">
        <f aca="false">DVL!$G$53</f>
        <v>8596.95</v>
      </c>
      <c r="E27" s="851" t="n">
        <f aca="false">DVL!$H$53</f>
        <v>0</v>
      </c>
      <c r="F27" s="851" t="n">
        <f aca="false">DVL!$I$53</f>
        <v>0</v>
      </c>
      <c r="G27" s="851" t="n">
        <f aca="false">DVL!$J$53</f>
        <v>8468.45</v>
      </c>
      <c r="H27" s="851" t="n">
        <f aca="false">DVL!$K$53</f>
        <v>0</v>
      </c>
      <c r="I27" s="852" t="n">
        <f aca="false">DVL!$L$53</f>
        <v>10438.4</v>
      </c>
      <c r="J27" s="852"/>
      <c r="L27" s="854" t="n">
        <f aca="false">DVL!G20</f>
        <v>3282.37</v>
      </c>
      <c r="M27" s="854" t="n">
        <f aca="false">DVL!H20</f>
        <v>0</v>
      </c>
      <c r="N27" s="854" t="n">
        <f aca="false">DVL!I20</f>
        <v>0</v>
      </c>
      <c r="O27" s="854" t="n">
        <f aca="false">DVL!J20</f>
        <v>3282.37</v>
      </c>
      <c r="P27" s="854" t="n">
        <f aca="false">DVL!K20</f>
        <v>0</v>
      </c>
      <c r="Q27" s="854" t="n">
        <f aca="false">DVL!L20</f>
        <v>4044.85858305455</v>
      </c>
      <c r="R27" s="468"/>
      <c r="S27" s="837"/>
    </row>
    <row r="28" customFormat="false" ht="21.75" hidden="false" customHeight="true" outlineLevel="0" collapsed="false">
      <c r="A28" s="855" t="s">
        <v>509</v>
      </c>
      <c r="B28" s="855"/>
      <c r="C28" s="855"/>
      <c r="D28" s="856" t="n">
        <f aca="false">Dados!$F$25</f>
        <v>1</v>
      </c>
      <c r="E28" s="856" t="n">
        <f aca="false">Dados!$H$25</f>
        <v>0</v>
      </c>
      <c r="F28" s="856" t="n">
        <f aca="false">Dados!$J$25</f>
        <v>0</v>
      </c>
      <c r="G28" s="856" t="n">
        <f aca="false">Dados!$L$25</f>
        <v>1</v>
      </c>
      <c r="H28" s="856" t="n">
        <f aca="false">Dados!$N$25</f>
        <v>0</v>
      </c>
      <c r="I28" s="858" t="n">
        <f aca="false">Dados!$P$25</f>
        <v>1</v>
      </c>
      <c r="J28" s="859"/>
      <c r="L28" s="468" t="n">
        <f aca="false">L27*D28*D29</f>
        <v>3282.37</v>
      </c>
      <c r="M28" s="468" t="n">
        <f aca="false">M27*E28*E29</f>
        <v>0</v>
      </c>
      <c r="N28" s="468" t="n">
        <f aca="false">N27*F28*F29</f>
        <v>0</v>
      </c>
      <c r="O28" s="468" t="n">
        <f aca="false">O27*G28*G29</f>
        <v>6564.74</v>
      </c>
      <c r="P28" s="468" t="n">
        <f aca="false">P27*H28*H29</f>
        <v>0</v>
      </c>
      <c r="Q28" s="938" t="n">
        <f aca="false">Q27*I28*I29</f>
        <v>8089.71716610909</v>
      </c>
      <c r="R28" s="938" t="n">
        <f aca="false">SUM(L28:Q28)</f>
        <v>17936.8271661091</v>
      </c>
      <c r="S28" s="869" t="n">
        <f aca="false">R28*R3</f>
        <v>5944.54792471778</v>
      </c>
      <c r="T28" s="281" t="s">
        <v>523</v>
      </c>
    </row>
    <row r="29" customFormat="false" ht="21.75" hidden="false" customHeight="true" outlineLevel="0" collapsed="false">
      <c r="A29" s="860" t="s">
        <v>510</v>
      </c>
      <c r="B29" s="860"/>
      <c r="C29" s="860"/>
      <c r="D29" s="861" t="n">
        <f aca="false">Dados!$G$25</f>
        <v>1</v>
      </c>
      <c r="E29" s="861" t="n">
        <f aca="false">Dados!$I$25</f>
        <v>0</v>
      </c>
      <c r="F29" s="861" t="n">
        <f aca="false">Dados!$K$25</f>
        <v>0</v>
      </c>
      <c r="G29" s="861" t="n">
        <f aca="false">Dados!$M$25</f>
        <v>2</v>
      </c>
      <c r="H29" s="861" t="n">
        <f aca="false">Dados!$O$25</f>
        <v>0</v>
      </c>
      <c r="I29" s="862" t="n">
        <f aca="false">Dados!$Q$25</f>
        <v>2</v>
      </c>
      <c r="J29" s="863"/>
      <c r="L29" s="468"/>
      <c r="M29" s="468"/>
      <c r="N29" s="468"/>
      <c r="O29" s="468"/>
      <c r="P29" s="468"/>
      <c r="Q29" s="468"/>
      <c r="R29" s="468"/>
      <c r="S29" s="837"/>
    </row>
    <row r="30" s="258" customFormat="true" ht="21.75" hidden="false" customHeight="true" outlineLevel="0" collapsed="false">
      <c r="A30" s="864" t="s">
        <v>5</v>
      </c>
      <c r="B30" s="864"/>
      <c r="C30" s="864"/>
      <c r="D30" s="865" t="n">
        <f aca="false">((D27*D28)*D29)</f>
        <v>8596.95</v>
      </c>
      <c r="E30" s="865" t="n">
        <f aca="false">((E27*E28)*E29)</f>
        <v>0</v>
      </c>
      <c r="F30" s="865" t="n">
        <f aca="false">((F27*F28)*F29)</f>
        <v>0</v>
      </c>
      <c r="G30" s="865" t="n">
        <f aca="false">((G27*G28)*G29)</f>
        <v>16936.9</v>
      </c>
      <c r="H30" s="865" t="n">
        <f aca="false">((H27*H28)*H29)</f>
        <v>0</v>
      </c>
      <c r="I30" s="866" t="n">
        <f aca="false">((I27*I28)*I29)</f>
        <v>20876.8</v>
      </c>
      <c r="J30" s="867"/>
      <c r="L30" s="468"/>
      <c r="M30" s="468"/>
      <c r="N30" s="468"/>
      <c r="O30" s="468"/>
      <c r="P30" s="468"/>
      <c r="Q30" s="468"/>
      <c r="R30" s="468"/>
      <c r="S30" s="837"/>
    </row>
    <row r="31" customFormat="false" ht="21.75" hidden="false" customHeight="true" outlineLevel="0" collapsed="false">
      <c r="A31" s="870" t="s">
        <v>511</v>
      </c>
      <c r="B31" s="871" t="s">
        <v>512</v>
      </c>
      <c r="C31" s="872" t="s">
        <v>513</v>
      </c>
      <c r="D31" s="873" t="n">
        <v>0</v>
      </c>
      <c r="E31" s="873" t="n">
        <v>0</v>
      </c>
      <c r="F31" s="873" t="n">
        <v>0</v>
      </c>
      <c r="G31" s="873" t="n">
        <v>0</v>
      </c>
      <c r="H31" s="873" t="n">
        <v>0</v>
      </c>
      <c r="I31" s="875" t="n">
        <v>0</v>
      </c>
      <c r="J31" s="876"/>
      <c r="L31" s="468"/>
      <c r="M31" s="468"/>
      <c r="N31" s="468"/>
      <c r="O31" s="468"/>
      <c r="P31" s="468"/>
      <c r="Q31" s="468"/>
      <c r="R31" s="468"/>
      <c r="S31" s="837"/>
    </row>
    <row r="32" customFormat="false" ht="21.75" hidden="false" customHeight="true" outlineLevel="0" collapsed="false">
      <c r="A32" s="870"/>
      <c r="B32" s="871"/>
      <c r="C32" s="877" t="s">
        <v>384</v>
      </c>
      <c r="D32" s="878" t="n">
        <f aca="false">ROUND((D27/30*D31),2)</f>
        <v>0</v>
      </c>
      <c r="E32" s="878" t="n">
        <f aca="false">ROUND((E27/30*E31),2)</f>
        <v>0</v>
      </c>
      <c r="F32" s="878" t="n">
        <f aca="false">ROUND((F27/30*F31),2)</f>
        <v>0</v>
      </c>
      <c r="G32" s="878" t="n">
        <f aca="false">ROUND((G27/30*G31),2)</f>
        <v>0</v>
      </c>
      <c r="H32" s="878" t="n">
        <f aca="false">ROUND((H27/30*H31),2)</f>
        <v>0</v>
      </c>
      <c r="I32" s="879" t="n">
        <f aca="false">ROUND((I27/30*I31),2)</f>
        <v>0</v>
      </c>
      <c r="J32" s="880"/>
      <c r="L32" s="468"/>
      <c r="M32" s="468"/>
      <c r="N32" s="468"/>
      <c r="O32" s="468"/>
      <c r="P32" s="468"/>
      <c r="Q32" s="468"/>
      <c r="R32" s="468"/>
      <c r="S32" s="837"/>
    </row>
    <row r="33" customFormat="false" ht="21.75" hidden="false" customHeight="true" outlineLevel="0" collapsed="false">
      <c r="A33" s="870"/>
      <c r="B33" s="881" t="s">
        <v>514</v>
      </c>
      <c r="C33" s="882" t="s">
        <v>515</v>
      </c>
      <c r="D33" s="883" t="n">
        <f aca="false">DVL!$G$87</f>
        <v>7009.94</v>
      </c>
      <c r="E33" s="883" t="n">
        <f aca="false">DVL!$H$87</f>
        <v>0</v>
      </c>
      <c r="F33" s="883" t="n">
        <f aca="false">DVL!$I$87</f>
        <v>0</v>
      </c>
      <c r="G33" s="883" t="n">
        <f aca="false">DVL!$J$87</f>
        <v>6881.44</v>
      </c>
      <c r="H33" s="883" t="n">
        <f aca="false">DVL!$K$87</f>
        <v>0</v>
      </c>
      <c r="I33" s="884" t="n">
        <f aca="false">DVL!$L$87</f>
        <v>8625.54</v>
      </c>
      <c r="J33" s="885"/>
      <c r="L33" s="468"/>
      <c r="M33" s="468"/>
      <c r="N33" s="468"/>
      <c r="O33" s="468"/>
      <c r="P33" s="468"/>
      <c r="Q33" s="468"/>
      <c r="R33" s="468"/>
      <c r="S33" s="837"/>
    </row>
    <row r="34" customFormat="false" ht="21.75" hidden="false" customHeight="true" outlineLevel="0" collapsed="false">
      <c r="A34" s="870"/>
      <c r="B34" s="881"/>
      <c r="C34" s="886" t="s">
        <v>516</v>
      </c>
      <c r="D34" s="887" t="n">
        <v>0</v>
      </c>
      <c r="E34" s="887" t="n">
        <v>0</v>
      </c>
      <c r="F34" s="887" t="n">
        <v>0</v>
      </c>
      <c r="G34" s="887" t="n">
        <v>0</v>
      </c>
      <c r="H34" s="887" t="n">
        <v>0</v>
      </c>
      <c r="I34" s="888" t="n">
        <v>0</v>
      </c>
      <c r="J34" s="889"/>
      <c r="L34" s="468"/>
      <c r="M34" s="468"/>
      <c r="N34" s="468"/>
      <c r="O34" s="468"/>
      <c r="P34" s="468"/>
      <c r="Q34" s="468"/>
      <c r="R34" s="468"/>
      <c r="S34" s="837"/>
    </row>
    <row r="35" customFormat="false" ht="21.75" hidden="false" customHeight="true" outlineLevel="0" collapsed="false">
      <c r="A35" s="870"/>
      <c r="B35" s="881"/>
      <c r="C35" s="890" t="s">
        <v>517</v>
      </c>
      <c r="D35" s="891" t="n">
        <f aca="false">ROUND(((D33/30)*D34),2)</f>
        <v>0</v>
      </c>
      <c r="E35" s="891" t="n">
        <f aca="false">ROUND(((E33/30)*E34),2)</f>
        <v>0</v>
      </c>
      <c r="F35" s="891" t="n">
        <f aca="false">ROUND(((F33/30)*F34),2)</f>
        <v>0</v>
      </c>
      <c r="G35" s="891" t="n">
        <f aca="false">ROUND(((G33/30)*G34),2)</f>
        <v>0</v>
      </c>
      <c r="H35" s="891" t="n">
        <f aca="false">ROUND(((H33/30)*H34),2)</f>
        <v>0</v>
      </c>
      <c r="I35" s="892" t="n">
        <f aca="false">ROUND(((I33/30)*I34),2)</f>
        <v>0</v>
      </c>
      <c r="J35" s="893"/>
      <c r="L35" s="468"/>
      <c r="M35" s="468"/>
      <c r="N35" s="468"/>
      <c r="O35" s="468"/>
      <c r="P35" s="468"/>
      <c r="Q35" s="468"/>
      <c r="R35" s="468"/>
      <c r="S35" s="837"/>
    </row>
    <row r="36" customFormat="false" ht="39" hidden="false" customHeight="true" outlineLevel="0" collapsed="false">
      <c r="A36" s="894" t="s">
        <v>518</v>
      </c>
      <c r="B36" s="894"/>
      <c r="C36" s="894"/>
      <c r="D36" s="895" t="n">
        <f aca="false">D32+D35</f>
        <v>0</v>
      </c>
      <c r="E36" s="895" t="n">
        <f aca="false">E32+E35</f>
        <v>0</v>
      </c>
      <c r="F36" s="895" t="n">
        <f aca="false">F32+F35</f>
        <v>0</v>
      </c>
      <c r="G36" s="895" t="n">
        <f aca="false">G32+G35</f>
        <v>0</v>
      </c>
      <c r="H36" s="895" t="n">
        <f aca="false">H32+H35</f>
        <v>0</v>
      </c>
      <c r="I36" s="896" t="n">
        <f aca="false">I32+I35</f>
        <v>0</v>
      </c>
      <c r="J36" s="897"/>
      <c r="L36" s="468"/>
      <c r="M36" s="468"/>
      <c r="N36" s="468"/>
      <c r="O36" s="468"/>
      <c r="P36" s="468"/>
      <c r="Q36" s="468"/>
      <c r="R36" s="468"/>
      <c r="S36" s="837"/>
    </row>
    <row r="37" customFormat="false" ht="39.75" hidden="false" customHeight="true" outlineLevel="0" collapsed="false">
      <c r="A37" s="898" t="str">
        <f aca="false">A18</f>
        <v>TOTAL CATEGORIA</v>
      </c>
      <c r="B37" s="899"/>
      <c r="C37" s="899"/>
      <c r="D37" s="900" t="n">
        <f aca="false">D30-D36</f>
        <v>8596.95</v>
      </c>
      <c r="E37" s="900" t="n">
        <f aca="false">E30-E36</f>
        <v>0</v>
      </c>
      <c r="F37" s="900" t="n">
        <f aca="false">F30-F36</f>
        <v>0</v>
      </c>
      <c r="G37" s="900" t="n">
        <f aca="false">G30-G36</f>
        <v>16936.9</v>
      </c>
      <c r="H37" s="900" t="n">
        <f aca="false">H30-H36</f>
        <v>0</v>
      </c>
      <c r="I37" s="901" t="n">
        <f aca="false">I30-I36</f>
        <v>20876.8</v>
      </c>
      <c r="J37" s="902"/>
      <c r="L37" s="468"/>
      <c r="M37" s="468"/>
      <c r="N37" s="468"/>
      <c r="O37" s="468"/>
      <c r="P37" s="468"/>
      <c r="Q37" s="468"/>
      <c r="R37" s="468"/>
      <c r="S37" s="837"/>
      <c r="W37" s="258"/>
      <c r="X37" s="258"/>
      <c r="Y37" s="258"/>
      <c r="Z37" s="258"/>
      <c r="AA37" s="258"/>
      <c r="AB37" s="258"/>
      <c r="AC37" s="258"/>
      <c r="AD37" s="258"/>
      <c r="AE37" s="258"/>
      <c r="AF37" s="258"/>
      <c r="AG37" s="258"/>
      <c r="AH37" s="258"/>
      <c r="AI37" s="258"/>
      <c r="AJ37" s="258"/>
      <c r="AK37" s="258"/>
      <c r="AL37" s="258"/>
      <c r="AM37" s="258"/>
      <c r="AN37" s="258"/>
      <c r="AO37" s="258"/>
      <c r="AP37" s="258"/>
      <c r="AQ37" s="258"/>
      <c r="AR37" s="258"/>
      <c r="AS37" s="258"/>
      <c r="AT37" s="258"/>
      <c r="AU37" s="258"/>
      <c r="AV37" s="258"/>
      <c r="AW37" s="258"/>
      <c r="AX37" s="258"/>
      <c r="AY37" s="258"/>
      <c r="AZ37" s="258"/>
      <c r="BA37" s="258"/>
      <c r="BB37" s="258"/>
      <c r="BC37" s="258"/>
      <c r="BD37" s="258"/>
      <c r="BE37" s="258"/>
      <c r="BF37" s="258"/>
      <c r="BG37" s="258"/>
      <c r="BH37" s="258"/>
      <c r="BI37" s="258"/>
      <c r="BJ37" s="258"/>
      <c r="BK37" s="258"/>
      <c r="BL37" s="258"/>
      <c r="BM37" s="258"/>
      <c r="BN37" s="258"/>
      <c r="BO37" s="258"/>
      <c r="BP37" s="258"/>
      <c r="BQ37" s="258"/>
      <c r="BR37" s="258"/>
      <c r="BS37" s="258"/>
      <c r="BT37" s="258"/>
      <c r="BU37" s="258"/>
      <c r="BV37" s="258"/>
      <c r="BW37" s="258"/>
      <c r="BX37" s="258"/>
      <c r="BY37" s="258"/>
      <c r="BZ37" s="258"/>
      <c r="CA37" s="258"/>
      <c r="CB37" s="258"/>
      <c r="CC37" s="258"/>
      <c r="CD37" s="258"/>
      <c r="CE37" s="258"/>
      <c r="CF37" s="258"/>
      <c r="CG37" s="258"/>
      <c r="CH37" s="258"/>
      <c r="CI37" s="258"/>
      <c r="CJ37" s="258"/>
      <c r="CK37" s="258"/>
      <c r="CL37" s="258"/>
      <c r="CM37" s="258"/>
      <c r="CN37" s="258"/>
      <c r="CO37" s="258"/>
      <c r="CP37" s="258"/>
      <c r="CQ37" s="258"/>
      <c r="CR37" s="258"/>
      <c r="CS37" s="258"/>
      <c r="CT37" s="258"/>
      <c r="CU37" s="258"/>
      <c r="CV37" s="258"/>
      <c r="CW37" s="258"/>
      <c r="CX37" s="258"/>
      <c r="CY37" s="258"/>
      <c r="CZ37" s="258"/>
      <c r="DA37" s="258"/>
      <c r="DB37" s="258"/>
      <c r="DC37" s="258"/>
      <c r="DD37" s="258"/>
      <c r="DE37" s="258"/>
      <c r="DF37" s="258"/>
      <c r="DG37" s="258"/>
      <c r="DH37" s="258"/>
      <c r="DI37" s="258"/>
      <c r="DJ37" s="258"/>
      <c r="DK37" s="258"/>
      <c r="DL37" s="258"/>
      <c r="DM37" s="258"/>
      <c r="DN37" s="258"/>
      <c r="DO37" s="258"/>
      <c r="DP37" s="258"/>
      <c r="DQ37" s="258"/>
      <c r="DR37" s="258"/>
      <c r="DS37" s="258"/>
      <c r="DT37" s="258"/>
      <c r="DU37" s="258"/>
      <c r="DV37" s="258"/>
      <c r="DW37" s="258"/>
      <c r="DX37" s="258"/>
      <c r="DY37" s="258"/>
      <c r="DZ37" s="258"/>
      <c r="EA37" s="258"/>
      <c r="EB37" s="258"/>
      <c r="EC37" s="258"/>
      <c r="ED37" s="258"/>
      <c r="EE37" s="258"/>
      <c r="EF37" s="258"/>
      <c r="EG37" s="258"/>
      <c r="EH37" s="258"/>
      <c r="EI37" s="258"/>
      <c r="EJ37" s="258"/>
      <c r="EK37" s="258"/>
      <c r="EL37" s="258"/>
      <c r="EM37" s="258"/>
      <c r="EN37" s="258"/>
      <c r="EO37" s="258"/>
      <c r="EP37" s="258"/>
      <c r="EQ37" s="258"/>
      <c r="ER37" s="258"/>
      <c r="ES37" s="258"/>
      <c r="ET37" s="258"/>
      <c r="EU37" s="258"/>
      <c r="EV37" s="258"/>
      <c r="EW37" s="258"/>
      <c r="EX37" s="258"/>
      <c r="EY37" s="258"/>
      <c r="EZ37" s="258"/>
      <c r="FA37" s="258"/>
      <c r="FB37" s="258"/>
      <c r="FC37" s="258"/>
      <c r="FD37" s="258"/>
      <c r="FE37" s="258"/>
      <c r="FF37" s="258"/>
      <c r="FG37" s="258"/>
      <c r="FH37" s="258"/>
      <c r="FI37" s="258"/>
      <c r="FJ37" s="258"/>
      <c r="FK37" s="258"/>
      <c r="FL37" s="258"/>
      <c r="FM37" s="258"/>
      <c r="FN37" s="258"/>
      <c r="FO37" s="258"/>
      <c r="FP37" s="258"/>
      <c r="FQ37" s="258"/>
      <c r="FR37" s="258"/>
      <c r="FS37" s="258"/>
      <c r="FT37" s="258"/>
      <c r="FU37" s="258"/>
      <c r="FV37" s="258"/>
      <c r="FW37" s="258"/>
      <c r="FX37" s="258"/>
      <c r="FY37" s="258"/>
      <c r="FZ37" s="258"/>
      <c r="GA37" s="258"/>
      <c r="GB37" s="258"/>
      <c r="GC37" s="258"/>
      <c r="GD37" s="258"/>
      <c r="GE37" s="258"/>
      <c r="GF37" s="258"/>
      <c r="GG37" s="258"/>
      <c r="GH37" s="258"/>
      <c r="GI37" s="258"/>
      <c r="GJ37" s="258"/>
      <c r="GK37" s="258"/>
      <c r="GL37" s="258"/>
      <c r="GM37" s="258"/>
      <c r="GN37" s="258"/>
      <c r="GO37" s="258"/>
      <c r="GP37" s="258"/>
      <c r="GQ37" s="258"/>
      <c r="GR37" s="258"/>
      <c r="GS37" s="258"/>
      <c r="GT37" s="258"/>
      <c r="GU37" s="258"/>
      <c r="GV37" s="258"/>
      <c r="GW37" s="258"/>
      <c r="GX37" s="258"/>
      <c r="GY37" s="258"/>
      <c r="GZ37" s="258"/>
      <c r="HA37" s="258"/>
      <c r="HB37" s="258"/>
      <c r="HC37" s="258"/>
      <c r="HD37" s="258"/>
      <c r="HE37" s="258"/>
      <c r="HF37" s="258"/>
      <c r="HG37" s="258"/>
      <c r="HH37" s="258"/>
      <c r="HI37" s="258"/>
      <c r="HJ37" s="258"/>
      <c r="HK37" s="258"/>
      <c r="HL37" s="258"/>
      <c r="HM37" s="258"/>
      <c r="HN37" s="258"/>
      <c r="HO37" s="258"/>
      <c r="HP37" s="258"/>
      <c r="HQ37" s="258"/>
      <c r="HR37" s="258"/>
      <c r="HS37" s="258"/>
      <c r="HT37" s="258"/>
      <c r="HU37" s="258"/>
      <c r="HV37" s="258"/>
      <c r="HW37" s="258"/>
      <c r="HX37" s="258"/>
      <c r="HY37" s="258"/>
      <c r="HZ37" s="258"/>
      <c r="IA37" s="258"/>
      <c r="IB37" s="258"/>
      <c r="IC37" s="258"/>
      <c r="ID37" s="258"/>
      <c r="IE37" s="258"/>
      <c r="IF37" s="258"/>
      <c r="IG37" s="258"/>
      <c r="IH37" s="258"/>
      <c r="II37" s="258"/>
      <c r="IJ37" s="258"/>
      <c r="IK37" s="258"/>
      <c r="IL37" s="258"/>
      <c r="IM37" s="258"/>
      <c r="IN37" s="258"/>
      <c r="IO37" s="258"/>
      <c r="IP37" s="258"/>
      <c r="IQ37" s="258"/>
      <c r="IR37" s="258"/>
      <c r="IS37" s="258"/>
      <c r="IT37" s="258"/>
      <c r="IU37" s="258"/>
      <c r="IV37" s="258"/>
      <c r="IW37" s="258"/>
      <c r="IX37" s="258"/>
      <c r="IY37" s="258"/>
      <c r="IZ37" s="258"/>
      <c r="JA37" s="258"/>
      <c r="JB37" s="258"/>
      <c r="JC37" s="258"/>
      <c r="JD37" s="258"/>
      <c r="JE37" s="258"/>
      <c r="JF37" s="258"/>
      <c r="JG37" s="258"/>
      <c r="JH37" s="258"/>
      <c r="JI37" s="258"/>
      <c r="JJ37" s="258"/>
      <c r="JK37" s="258"/>
      <c r="JL37" s="258"/>
      <c r="JM37" s="258"/>
      <c r="JN37" s="258"/>
      <c r="JO37" s="258"/>
      <c r="JP37" s="258"/>
      <c r="JQ37" s="258"/>
      <c r="JR37" s="258"/>
      <c r="JS37" s="258"/>
      <c r="JT37" s="258"/>
      <c r="JU37" s="258"/>
      <c r="JV37" s="258"/>
      <c r="JW37" s="258"/>
      <c r="JX37" s="258"/>
      <c r="JY37" s="258"/>
      <c r="JZ37" s="258"/>
      <c r="KA37" s="258"/>
      <c r="KB37" s="258"/>
      <c r="KC37" s="258"/>
      <c r="KD37" s="258"/>
      <c r="KE37" s="258"/>
      <c r="KF37" s="258"/>
      <c r="KG37" s="258"/>
      <c r="KH37" s="258"/>
      <c r="KI37" s="258"/>
      <c r="KJ37" s="258"/>
      <c r="KK37" s="258"/>
      <c r="KL37" s="258"/>
      <c r="KM37" s="258"/>
      <c r="KN37" s="258"/>
      <c r="KO37" s="258"/>
      <c r="KP37" s="258"/>
      <c r="KQ37" s="258"/>
      <c r="KR37" s="258"/>
      <c r="KS37" s="258"/>
      <c r="KT37" s="258"/>
      <c r="KU37" s="258"/>
      <c r="KV37" s="258"/>
      <c r="KW37" s="258"/>
      <c r="KX37" s="258"/>
      <c r="KY37" s="258"/>
      <c r="KZ37" s="258"/>
      <c r="LA37" s="258"/>
      <c r="LB37" s="258"/>
      <c r="LC37" s="258"/>
      <c r="LD37" s="258"/>
      <c r="LE37" s="258"/>
      <c r="LF37" s="258"/>
      <c r="LG37" s="258"/>
      <c r="LH37" s="258"/>
      <c r="LI37" s="258"/>
      <c r="LJ37" s="258"/>
      <c r="LK37" s="258"/>
      <c r="LL37" s="258"/>
      <c r="LM37" s="258"/>
      <c r="LN37" s="258"/>
      <c r="LO37" s="258"/>
      <c r="LP37" s="258"/>
      <c r="LQ37" s="258"/>
      <c r="LR37" s="258"/>
      <c r="LS37" s="258"/>
      <c r="LT37" s="258"/>
      <c r="LU37" s="258"/>
      <c r="LV37" s="258"/>
      <c r="LW37" s="258"/>
      <c r="LX37" s="258"/>
      <c r="LY37" s="258"/>
      <c r="LZ37" s="258"/>
      <c r="MA37" s="258"/>
      <c r="MB37" s="258"/>
      <c r="MC37" s="258"/>
      <c r="MD37" s="258"/>
      <c r="ME37" s="258"/>
      <c r="MF37" s="258"/>
      <c r="MG37" s="258"/>
      <c r="MH37" s="258"/>
      <c r="MI37" s="258"/>
      <c r="MJ37" s="258"/>
      <c r="MK37" s="258"/>
      <c r="ML37" s="258"/>
      <c r="MM37" s="258"/>
      <c r="MN37" s="258"/>
      <c r="MO37" s="258"/>
      <c r="MP37" s="258"/>
      <c r="MQ37" s="258"/>
      <c r="MR37" s="258"/>
      <c r="MS37" s="258"/>
      <c r="MT37" s="258"/>
      <c r="MU37" s="258"/>
      <c r="MV37" s="258"/>
      <c r="MW37" s="258"/>
      <c r="MX37" s="258"/>
      <c r="MY37" s="258"/>
      <c r="MZ37" s="258"/>
      <c r="NA37" s="258"/>
      <c r="NB37" s="258"/>
      <c r="NC37" s="258"/>
      <c r="ND37" s="258"/>
      <c r="NE37" s="258"/>
      <c r="NF37" s="258"/>
      <c r="NG37" s="258"/>
      <c r="NH37" s="258"/>
      <c r="NI37" s="258"/>
      <c r="NJ37" s="258"/>
      <c r="NK37" s="258"/>
      <c r="NL37" s="258"/>
      <c r="NM37" s="258"/>
      <c r="NN37" s="258"/>
      <c r="NO37" s="258"/>
      <c r="NP37" s="258"/>
      <c r="NQ37" s="258"/>
      <c r="NR37" s="258"/>
      <c r="NS37" s="258"/>
      <c r="NT37" s="258"/>
      <c r="NU37" s="258"/>
      <c r="NV37" s="258"/>
      <c r="NW37" s="258"/>
      <c r="NX37" s="258"/>
      <c r="NY37" s="258"/>
      <c r="NZ37" s="258"/>
      <c r="OA37" s="258"/>
      <c r="OB37" s="258"/>
      <c r="OC37" s="258"/>
      <c r="OD37" s="258"/>
      <c r="OE37" s="258"/>
      <c r="OF37" s="258"/>
      <c r="OG37" s="258"/>
      <c r="OH37" s="258"/>
      <c r="OI37" s="258"/>
      <c r="OJ37" s="258"/>
      <c r="OK37" s="258"/>
      <c r="OL37" s="258"/>
      <c r="OM37" s="258"/>
      <c r="ON37" s="258"/>
      <c r="OO37" s="258"/>
      <c r="OP37" s="258"/>
      <c r="OQ37" s="258"/>
      <c r="OR37" s="258"/>
      <c r="OS37" s="258"/>
      <c r="OT37" s="258"/>
      <c r="OU37" s="258"/>
      <c r="OV37" s="258"/>
      <c r="OW37" s="258"/>
      <c r="OX37" s="258"/>
      <c r="OY37" s="258"/>
      <c r="OZ37" s="258"/>
      <c r="PA37" s="258"/>
      <c r="PB37" s="258"/>
      <c r="PC37" s="258"/>
      <c r="PD37" s="258"/>
      <c r="PE37" s="258"/>
      <c r="PF37" s="258"/>
      <c r="PG37" s="258"/>
      <c r="PH37" s="258"/>
      <c r="PI37" s="258"/>
      <c r="PJ37" s="258"/>
      <c r="PK37" s="258"/>
      <c r="PL37" s="258"/>
      <c r="PM37" s="258"/>
      <c r="PN37" s="258"/>
      <c r="PO37" s="258"/>
      <c r="PP37" s="258"/>
      <c r="PQ37" s="258"/>
      <c r="PR37" s="258"/>
      <c r="PS37" s="258"/>
      <c r="PT37" s="258"/>
      <c r="PU37" s="258"/>
      <c r="PV37" s="258"/>
      <c r="PW37" s="258"/>
      <c r="PX37" s="258"/>
      <c r="PY37" s="258"/>
      <c r="PZ37" s="258"/>
      <c r="QA37" s="258"/>
      <c r="QB37" s="258"/>
      <c r="QC37" s="258"/>
      <c r="QD37" s="258"/>
      <c r="QE37" s="258"/>
      <c r="QF37" s="258"/>
      <c r="QG37" s="258"/>
      <c r="QH37" s="258"/>
      <c r="QI37" s="258"/>
      <c r="QJ37" s="258"/>
      <c r="QK37" s="258"/>
      <c r="QL37" s="258"/>
      <c r="QM37" s="258"/>
      <c r="QN37" s="258"/>
      <c r="QO37" s="258"/>
      <c r="QP37" s="258"/>
      <c r="QQ37" s="258"/>
      <c r="QR37" s="258"/>
      <c r="QS37" s="258"/>
      <c r="QT37" s="258"/>
      <c r="QU37" s="258"/>
      <c r="QV37" s="258"/>
      <c r="QW37" s="258"/>
      <c r="QX37" s="258"/>
      <c r="QY37" s="258"/>
      <c r="QZ37" s="258"/>
      <c r="RA37" s="258"/>
      <c r="RB37" s="258"/>
      <c r="RC37" s="258"/>
      <c r="RD37" s="258"/>
      <c r="RE37" s="258"/>
      <c r="RF37" s="258"/>
      <c r="RG37" s="258"/>
      <c r="RH37" s="258"/>
      <c r="RI37" s="258"/>
      <c r="RJ37" s="258"/>
      <c r="RK37" s="258"/>
      <c r="RL37" s="258"/>
      <c r="RM37" s="258"/>
      <c r="RN37" s="258"/>
      <c r="RO37" s="258"/>
      <c r="RP37" s="258"/>
      <c r="RQ37" s="258"/>
      <c r="RR37" s="258"/>
      <c r="RS37" s="258"/>
      <c r="RT37" s="258"/>
      <c r="RU37" s="258"/>
      <c r="RV37" s="258"/>
      <c r="RW37" s="258"/>
      <c r="RX37" s="258"/>
      <c r="RY37" s="258"/>
      <c r="RZ37" s="258"/>
      <c r="SA37" s="258"/>
      <c r="SB37" s="258"/>
      <c r="SC37" s="258"/>
      <c r="SD37" s="258"/>
      <c r="SE37" s="258"/>
      <c r="SF37" s="258"/>
      <c r="SG37" s="258"/>
      <c r="SH37" s="258"/>
      <c r="SI37" s="258"/>
      <c r="SJ37" s="258"/>
      <c r="SK37" s="258"/>
      <c r="SL37" s="258"/>
      <c r="SM37" s="258"/>
      <c r="SN37" s="258"/>
      <c r="SO37" s="258"/>
      <c r="SP37" s="258"/>
      <c r="SQ37" s="258"/>
      <c r="SR37" s="258"/>
      <c r="SS37" s="258"/>
      <c r="ST37" s="258"/>
      <c r="SU37" s="258"/>
      <c r="SV37" s="258"/>
      <c r="SW37" s="258"/>
      <c r="SX37" s="258"/>
      <c r="SY37" s="258"/>
      <c r="SZ37" s="258"/>
      <c r="TA37" s="258"/>
      <c r="TB37" s="258"/>
      <c r="TC37" s="258"/>
      <c r="TD37" s="258"/>
      <c r="TE37" s="258"/>
      <c r="TF37" s="258"/>
      <c r="TG37" s="258"/>
      <c r="TH37" s="258"/>
      <c r="TI37" s="258"/>
      <c r="TJ37" s="258"/>
      <c r="TK37" s="258"/>
      <c r="TL37" s="258"/>
      <c r="TM37" s="258"/>
      <c r="TN37" s="258"/>
      <c r="TO37" s="258"/>
      <c r="TP37" s="258"/>
      <c r="TQ37" s="258"/>
      <c r="TR37" s="258"/>
      <c r="TS37" s="258"/>
      <c r="TT37" s="258"/>
      <c r="TU37" s="258"/>
      <c r="TV37" s="258"/>
      <c r="TW37" s="258"/>
      <c r="TX37" s="258"/>
      <c r="TY37" s="258"/>
      <c r="TZ37" s="258"/>
      <c r="UA37" s="258"/>
      <c r="UB37" s="258"/>
      <c r="UC37" s="258"/>
      <c r="UD37" s="258"/>
      <c r="UE37" s="258"/>
      <c r="UF37" s="258"/>
      <c r="UG37" s="258"/>
      <c r="UH37" s="258"/>
      <c r="UI37" s="258"/>
      <c r="UJ37" s="258"/>
      <c r="UK37" s="258"/>
      <c r="UL37" s="258"/>
      <c r="UM37" s="258"/>
      <c r="UN37" s="258"/>
      <c r="UO37" s="258"/>
      <c r="UP37" s="258"/>
      <c r="UQ37" s="258"/>
      <c r="UR37" s="258"/>
      <c r="US37" s="258"/>
      <c r="UT37" s="258"/>
      <c r="UU37" s="258"/>
      <c r="UV37" s="258"/>
      <c r="UW37" s="258"/>
      <c r="UX37" s="258"/>
      <c r="UY37" s="258"/>
      <c r="UZ37" s="258"/>
      <c r="VA37" s="258"/>
      <c r="VB37" s="258"/>
      <c r="VC37" s="258"/>
      <c r="VD37" s="258"/>
      <c r="VE37" s="258"/>
      <c r="VF37" s="258"/>
      <c r="VG37" s="258"/>
      <c r="VH37" s="258"/>
      <c r="VI37" s="258"/>
      <c r="VJ37" s="258"/>
      <c r="VK37" s="258"/>
      <c r="VL37" s="258"/>
      <c r="VM37" s="258"/>
      <c r="VN37" s="258"/>
      <c r="VO37" s="258"/>
      <c r="VP37" s="258"/>
      <c r="VQ37" s="258"/>
      <c r="VR37" s="258"/>
      <c r="VS37" s="258"/>
      <c r="VT37" s="258"/>
      <c r="VU37" s="258"/>
      <c r="VV37" s="258"/>
      <c r="VW37" s="258"/>
      <c r="VX37" s="258"/>
      <c r="VY37" s="258"/>
      <c r="VZ37" s="258"/>
      <c r="WA37" s="258"/>
      <c r="WB37" s="258"/>
      <c r="WC37" s="258"/>
      <c r="WD37" s="258"/>
      <c r="WE37" s="258"/>
      <c r="WF37" s="258"/>
      <c r="WG37" s="258"/>
      <c r="WH37" s="258"/>
      <c r="WI37" s="258"/>
      <c r="WJ37" s="258"/>
      <c r="WK37" s="258"/>
      <c r="WL37" s="258"/>
      <c r="WM37" s="258"/>
      <c r="WN37" s="258"/>
      <c r="WO37" s="258"/>
      <c r="WP37" s="258"/>
      <c r="WQ37" s="258"/>
      <c r="WR37" s="258"/>
      <c r="WS37" s="258"/>
      <c r="WT37" s="258"/>
      <c r="WU37" s="258"/>
      <c r="WV37" s="258"/>
      <c r="WW37" s="258"/>
      <c r="WX37" s="258"/>
      <c r="WY37" s="258"/>
      <c r="WZ37" s="258"/>
      <c r="XA37" s="258"/>
      <c r="XB37" s="258"/>
      <c r="XC37" s="258"/>
      <c r="XD37" s="258"/>
      <c r="XE37" s="258"/>
      <c r="XF37" s="258"/>
      <c r="XG37" s="258"/>
      <c r="XH37" s="258"/>
      <c r="XI37" s="258"/>
      <c r="XJ37" s="258"/>
      <c r="XK37" s="258"/>
      <c r="XL37" s="258"/>
      <c r="XM37" s="258"/>
      <c r="XN37" s="258"/>
      <c r="XO37" s="258"/>
      <c r="XP37" s="258"/>
      <c r="XQ37" s="258"/>
      <c r="XR37" s="258"/>
      <c r="XS37" s="258"/>
      <c r="XT37" s="258"/>
      <c r="XU37" s="258"/>
      <c r="XV37" s="258"/>
      <c r="XW37" s="258"/>
      <c r="XX37" s="258"/>
      <c r="XY37" s="258"/>
      <c r="XZ37" s="258"/>
      <c r="YA37" s="258"/>
      <c r="YB37" s="258"/>
      <c r="YC37" s="258"/>
      <c r="YD37" s="258"/>
      <c r="YE37" s="258"/>
      <c r="YF37" s="258"/>
      <c r="YG37" s="258"/>
      <c r="YH37" s="258"/>
      <c r="YI37" s="258"/>
      <c r="YJ37" s="258"/>
      <c r="YK37" s="258"/>
      <c r="YL37" s="258"/>
      <c r="YM37" s="258"/>
      <c r="YN37" s="258"/>
      <c r="YO37" s="258"/>
      <c r="YP37" s="258"/>
      <c r="YQ37" s="258"/>
      <c r="YR37" s="258"/>
      <c r="YS37" s="258"/>
      <c r="YT37" s="258"/>
      <c r="YU37" s="258"/>
      <c r="YV37" s="258"/>
      <c r="YW37" s="258"/>
      <c r="YX37" s="258"/>
      <c r="YY37" s="258"/>
      <c r="YZ37" s="258"/>
      <c r="ZA37" s="258"/>
      <c r="ZB37" s="258"/>
      <c r="ZC37" s="258"/>
      <c r="ZD37" s="258"/>
      <c r="ZE37" s="258"/>
      <c r="ZF37" s="258"/>
      <c r="ZG37" s="258"/>
      <c r="ZH37" s="258"/>
      <c r="ZI37" s="258"/>
      <c r="ZJ37" s="258"/>
      <c r="ZK37" s="258"/>
      <c r="ZL37" s="258"/>
      <c r="ZM37" s="258"/>
      <c r="ZN37" s="258"/>
      <c r="ZO37" s="258"/>
      <c r="ZP37" s="258"/>
      <c r="ZQ37" s="258"/>
      <c r="ZR37" s="258"/>
      <c r="ZS37" s="258"/>
      <c r="ZT37" s="258"/>
      <c r="ZU37" s="258"/>
      <c r="ZV37" s="258"/>
      <c r="ZW37" s="258"/>
      <c r="ZX37" s="258"/>
      <c r="ZY37" s="258"/>
      <c r="ZZ37" s="258"/>
      <c r="AAA37" s="258"/>
      <c r="AAB37" s="258"/>
      <c r="AAC37" s="258"/>
      <c r="AAD37" s="258"/>
      <c r="AAE37" s="258"/>
      <c r="AAF37" s="258"/>
      <c r="AAG37" s="258"/>
      <c r="AAH37" s="258"/>
      <c r="AAI37" s="258"/>
      <c r="AAJ37" s="258"/>
      <c r="AAK37" s="258"/>
      <c r="AAL37" s="258"/>
      <c r="AAM37" s="258"/>
      <c r="AAN37" s="258"/>
      <c r="AAO37" s="258"/>
      <c r="AAP37" s="258"/>
      <c r="AAQ37" s="258"/>
      <c r="AAR37" s="258"/>
      <c r="AAS37" s="258"/>
      <c r="AAT37" s="258"/>
      <c r="AAU37" s="258"/>
      <c r="AAV37" s="258"/>
      <c r="AAW37" s="258"/>
      <c r="AAX37" s="258"/>
      <c r="AAY37" s="258"/>
      <c r="AAZ37" s="258"/>
      <c r="ABA37" s="258"/>
      <c r="ABB37" s="258"/>
      <c r="ABC37" s="258"/>
      <c r="ABD37" s="258"/>
      <c r="ABE37" s="258"/>
      <c r="ABF37" s="258"/>
      <c r="ABG37" s="258"/>
      <c r="ABH37" s="258"/>
      <c r="ABI37" s="258"/>
      <c r="ABJ37" s="258"/>
      <c r="ABK37" s="258"/>
      <c r="ABL37" s="258"/>
      <c r="ABM37" s="258"/>
      <c r="ABN37" s="258"/>
      <c r="ABO37" s="258"/>
      <c r="ABP37" s="258"/>
      <c r="ABQ37" s="258"/>
      <c r="ABR37" s="258"/>
      <c r="ABS37" s="258"/>
      <c r="ABT37" s="258"/>
      <c r="ABU37" s="258"/>
      <c r="ABV37" s="258"/>
      <c r="ABW37" s="258"/>
      <c r="ABX37" s="258"/>
      <c r="ABY37" s="258"/>
      <c r="ABZ37" s="258"/>
      <c r="ACA37" s="258"/>
      <c r="ACB37" s="258"/>
      <c r="ACC37" s="258"/>
      <c r="ACD37" s="258"/>
      <c r="ACE37" s="258"/>
      <c r="ACF37" s="258"/>
      <c r="ACG37" s="258"/>
      <c r="ACH37" s="258"/>
      <c r="ACI37" s="258"/>
      <c r="ACJ37" s="258"/>
      <c r="ACK37" s="258"/>
      <c r="ACL37" s="258"/>
      <c r="ACM37" s="258"/>
      <c r="ACN37" s="258"/>
      <c r="ACO37" s="258"/>
      <c r="ACP37" s="258"/>
      <c r="ACQ37" s="258"/>
      <c r="ACR37" s="258"/>
      <c r="ACS37" s="258"/>
      <c r="ACT37" s="258"/>
      <c r="ACU37" s="258"/>
      <c r="ACV37" s="258"/>
      <c r="ACW37" s="258"/>
      <c r="ACX37" s="258"/>
      <c r="ACY37" s="258"/>
      <c r="ACZ37" s="258"/>
      <c r="ADA37" s="258"/>
      <c r="ADB37" s="258"/>
      <c r="ADC37" s="258"/>
      <c r="ADD37" s="258"/>
      <c r="ADE37" s="258"/>
      <c r="ADF37" s="258"/>
      <c r="ADG37" s="258"/>
      <c r="ADH37" s="258"/>
      <c r="ADI37" s="258"/>
      <c r="ADJ37" s="258"/>
      <c r="ADK37" s="258"/>
      <c r="ADL37" s="258"/>
      <c r="ADM37" s="258"/>
      <c r="ADN37" s="258"/>
      <c r="ADO37" s="258"/>
      <c r="ADP37" s="258"/>
      <c r="ADQ37" s="258"/>
      <c r="ADR37" s="258"/>
      <c r="ADS37" s="258"/>
      <c r="ADT37" s="258"/>
      <c r="ADU37" s="258"/>
      <c r="ADV37" s="258"/>
      <c r="ADW37" s="258"/>
      <c r="ADX37" s="258"/>
      <c r="ADY37" s="258"/>
      <c r="ADZ37" s="258"/>
      <c r="AEA37" s="258"/>
      <c r="AEB37" s="258"/>
      <c r="AEC37" s="258"/>
      <c r="AED37" s="258"/>
      <c r="AEE37" s="258"/>
      <c r="AEF37" s="258"/>
      <c r="AEG37" s="258"/>
      <c r="AEH37" s="258"/>
      <c r="AEI37" s="258"/>
      <c r="AEJ37" s="258"/>
      <c r="AEK37" s="258"/>
      <c r="AEL37" s="258"/>
      <c r="AEM37" s="258"/>
      <c r="AEN37" s="258"/>
      <c r="AEO37" s="258"/>
      <c r="AEP37" s="258"/>
      <c r="AEQ37" s="258"/>
      <c r="AER37" s="258"/>
      <c r="AES37" s="258"/>
      <c r="AET37" s="258"/>
      <c r="AEU37" s="258"/>
      <c r="AEV37" s="258"/>
      <c r="AEW37" s="258"/>
      <c r="AEX37" s="258"/>
      <c r="AEY37" s="258"/>
      <c r="AEZ37" s="258"/>
      <c r="AFA37" s="258"/>
      <c r="AFB37" s="258"/>
      <c r="AFC37" s="258"/>
      <c r="AFD37" s="258"/>
      <c r="AFE37" s="258"/>
      <c r="AFF37" s="258"/>
      <c r="AFG37" s="258"/>
      <c r="AFH37" s="258"/>
      <c r="AFI37" s="258"/>
      <c r="AFJ37" s="258"/>
      <c r="AFK37" s="258"/>
      <c r="AFL37" s="258"/>
      <c r="AFM37" s="258"/>
      <c r="AFN37" s="258"/>
      <c r="AFO37" s="258"/>
      <c r="AFP37" s="258"/>
      <c r="AFQ37" s="258"/>
      <c r="AFR37" s="258"/>
      <c r="AFS37" s="258"/>
      <c r="AFT37" s="258"/>
      <c r="AFU37" s="258"/>
      <c r="AFV37" s="258"/>
      <c r="AFW37" s="258"/>
      <c r="AFX37" s="258"/>
      <c r="AFY37" s="258"/>
      <c r="AFZ37" s="258"/>
      <c r="AGA37" s="258"/>
      <c r="AGB37" s="258"/>
      <c r="AGC37" s="258"/>
      <c r="AGD37" s="258"/>
      <c r="AGE37" s="258"/>
      <c r="AGF37" s="258"/>
      <c r="AGG37" s="258"/>
      <c r="AGH37" s="258"/>
      <c r="AGI37" s="258"/>
      <c r="AGJ37" s="258"/>
      <c r="AGK37" s="258"/>
      <c r="AGL37" s="258"/>
      <c r="AGM37" s="258"/>
      <c r="AGN37" s="258"/>
      <c r="AGO37" s="258"/>
      <c r="AGP37" s="258"/>
      <c r="AGQ37" s="258"/>
      <c r="AGR37" s="258"/>
      <c r="AGS37" s="258"/>
      <c r="AGT37" s="258"/>
      <c r="AGU37" s="258"/>
      <c r="AGV37" s="258"/>
      <c r="AGW37" s="258"/>
      <c r="AGX37" s="258"/>
      <c r="AGY37" s="258"/>
      <c r="AGZ37" s="258"/>
      <c r="AHA37" s="258"/>
      <c r="AHB37" s="258"/>
      <c r="AHC37" s="258"/>
      <c r="AHD37" s="258"/>
      <c r="AHE37" s="258"/>
      <c r="AHF37" s="258"/>
      <c r="AHG37" s="258"/>
      <c r="AHH37" s="258"/>
      <c r="AHI37" s="258"/>
      <c r="AHJ37" s="258"/>
      <c r="AHK37" s="258"/>
      <c r="AHL37" s="258"/>
      <c r="AHM37" s="258"/>
      <c r="AHN37" s="258"/>
      <c r="AHO37" s="258"/>
      <c r="AHP37" s="258"/>
      <c r="AHQ37" s="258"/>
      <c r="AHR37" s="258"/>
      <c r="AHS37" s="258"/>
      <c r="AHT37" s="258"/>
      <c r="AHU37" s="258"/>
      <c r="AHV37" s="258"/>
      <c r="AHW37" s="258"/>
      <c r="AHX37" s="258"/>
      <c r="AHY37" s="258"/>
      <c r="AHZ37" s="258"/>
      <c r="AIA37" s="258"/>
      <c r="AIB37" s="258"/>
      <c r="AIC37" s="258"/>
      <c r="AID37" s="258"/>
      <c r="AIE37" s="258"/>
      <c r="AIF37" s="258"/>
      <c r="AIG37" s="258"/>
      <c r="AIH37" s="258"/>
      <c r="AII37" s="258"/>
      <c r="AIJ37" s="258"/>
      <c r="AIK37" s="258"/>
      <c r="AIL37" s="258"/>
      <c r="AIM37" s="258"/>
      <c r="AIN37" s="258"/>
      <c r="AIO37" s="258"/>
      <c r="AIP37" s="258"/>
      <c r="AIQ37" s="258"/>
      <c r="AIR37" s="258"/>
      <c r="AIS37" s="258"/>
      <c r="AIT37" s="258"/>
      <c r="AIU37" s="258"/>
      <c r="AIV37" s="258"/>
      <c r="AIW37" s="258"/>
      <c r="AIX37" s="258"/>
      <c r="AIY37" s="258"/>
      <c r="AIZ37" s="258"/>
      <c r="AJA37" s="258"/>
      <c r="AJB37" s="258"/>
      <c r="AJC37" s="258"/>
      <c r="AJD37" s="258"/>
      <c r="AJE37" s="258"/>
      <c r="AJF37" s="258"/>
      <c r="AJG37" s="258"/>
      <c r="AJH37" s="258"/>
      <c r="AJI37" s="258"/>
      <c r="AJJ37" s="258"/>
      <c r="AJK37" s="258"/>
      <c r="AJL37" s="258"/>
      <c r="AJM37" s="258"/>
      <c r="AJN37" s="258"/>
      <c r="AJO37" s="258"/>
      <c r="AJP37" s="258"/>
      <c r="AJQ37" s="258"/>
      <c r="AJR37" s="258"/>
      <c r="AJS37" s="258"/>
      <c r="AJT37" s="258"/>
      <c r="AJU37" s="258"/>
      <c r="AJV37" s="258"/>
      <c r="AJW37" s="258"/>
      <c r="AJX37" s="258"/>
      <c r="AJY37" s="258"/>
      <c r="AJZ37" s="258"/>
      <c r="AKA37" s="258"/>
      <c r="AKB37" s="258"/>
      <c r="AKC37" s="258"/>
      <c r="AKD37" s="258"/>
      <c r="AKE37" s="258"/>
      <c r="AKF37" s="258"/>
      <c r="AKG37" s="258"/>
      <c r="AKH37" s="258"/>
      <c r="AKI37" s="258"/>
      <c r="AKJ37" s="258"/>
      <c r="AKK37" s="258"/>
      <c r="AKL37" s="258"/>
      <c r="AKM37" s="258"/>
      <c r="AKN37" s="258"/>
      <c r="AKO37" s="258"/>
      <c r="AKP37" s="258"/>
      <c r="AKQ37" s="258"/>
      <c r="AKR37" s="258"/>
      <c r="AKS37" s="258"/>
      <c r="AKT37" s="258"/>
      <c r="AKU37" s="258"/>
      <c r="AKV37" s="258"/>
      <c r="AKW37" s="258"/>
      <c r="AKX37" s="258"/>
      <c r="AKY37" s="258"/>
      <c r="AKZ37" s="258"/>
      <c r="ALA37" s="258"/>
      <c r="ALB37" s="258"/>
      <c r="ALC37" s="258"/>
      <c r="ALD37" s="258"/>
      <c r="ALE37" s="258"/>
      <c r="ALF37" s="258"/>
      <c r="ALG37" s="258"/>
      <c r="ALH37" s="258"/>
      <c r="ALI37" s="258"/>
      <c r="ALJ37" s="258"/>
      <c r="ALK37" s="258"/>
      <c r="ALL37" s="258"/>
      <c r="ALM37" s="258"/>
      <c r="ALN37" s="258"/>
      <c r="ALO37" s="258"/>
      <c r="ALP37" s="258"/>
      <c r="ALQ37" s="258"/>
      <c r="ALR37" s="258"/>
      <c r="ALS37" s="258"/>
      <c r="ALT37" s="258"/>
      <c r="ALU37" s="258"/>
      <c r="ALV37" s="258"/>
      <c r="ALW37" s="258"/>
      <c r="ALX37" s="258"/>
      <c r="ALY37" s="258"/>
      <c r="ALZ37" s="258"/>
      <c r="AMA37" s="258"/>
      <c r="AMB37" s="258"/>
      <c r="AMC37" s="258"/>
    </row>
    <row r="38" customFormat="false" ht="27.75" hidden="false" customHeight="true" outlineLevel="0" collapsed="false">
      <c r="A38" s="903" t="s">
        <v>520</v>
      </c>
      <c r="B38" s="903"/>
      <c r="C38" s="903"/>
      <c r="D38" s="903"/>
      <c r="E38" s="903"/>
      <c r="F38" s="903"/>
      <c r="G38" s="903"/>
      <c r="H38" s="903"/>
      <c r="I38" s="904" t="n">
        <f aca="false">SUM(D37:I37)</f>
        <v>46410.65</v>
      </c>
      <c r="J38" s="905" t="n">
        <f aca="false">RESUMO!F59</f>
        <v>0</v>
      </c>
      <c r="L38" s="468"/>
      <c r="M38" s="468"/>
      <c r="N38" s="468"/>
      <c r="O38" s="468"/>
      <c r="P38" s="468"/>
      <c r="Q38" s="468"/>
      <c r="R38" s="468"/>
      <c r="S38" s="837"/>
      <c r="W38" s="258"/>
      <c r="X38" s="258"/>
      <c r="Y38" s="258"/>
      <c r="Z38" s="258"/>
      <c r="AA38" s="258"/>
      <c r="AB38" s="258"/>
      <c r="AC38" s="258"/>
      <c r="AD38" s="258"/>
      <c r="AE38" s="258"/>
      <c r="AF38" s="258"/>
      <c r="AG38" s="258"/>
      <c r="AH38" s="258"/>
      <c r="AI38" s="258"/>
      <c r="AJ38" s="258"/>
      <c r="AK38" s="258"/>
      <c r="AL38" s="258"/>
      <c r="AM38" s="258"/>
      <c r="AN38" s="258"/>
      <c r="AO38" s="258"/>
      <c r="AP38" s="258"/>
      <c r="AQ38" s="258"/>
      <c r="AR38" s="258"/>
      <c r="AS38" s="258"/>
      <c r="AT38" s="258"/>
      <c r="AU38" s="258"/>
      <c r="AV38" s="258"/>
      <c r="AW38" s="258"/>
      <c r="AX38" s="258"/>
      <c r="AY38" s="258"/>
      <c r="AZ38" s="258"/>
      <c r="BA38" s="258"/>
      <c r="BB38" s="258"/>
      <c r="BC38" s="258"/>
      <c r="BD38" s="258"/>
      <c r="BE38" s="258"/>
      <c r="BF38" s="258"/>
      <c r="BG38" s="258"/>
      <c r="BH38" s="258"/>
      <c r="BI38" s="258"/>
      <c r="BJ38" s="258"/>
      <c r="BK38" s="258"/>
      <c r="BL38" s="258"/>
      <c r="BM38" s="258"/>
      <c r="BN38" s="258"/>
      <c r="BO38" s="258"/>
      <c r="BP38" s="258"/>
      <c r="BQ38" s="258"/>
      <c r="BR38" s="258"/>
      <c r="BS38" s="258"/>
      <c r="BT38" s="258"/>
      <c r="BU38" s="258"/>
      <c r="BV38" s="258"/>
      <c r="BW38" s="258"/>
      <c r="BX38" s="258"/>
      <c r="BY38" s="258"/>
      <c r="BZ38" s="258"/>
      <c r="CA38" s="258"/>
      <c r="CB38" s="258"/>
      <c r="CC38" s="258"/>
      <c r="CD38" s="258"/>
      <c r="CE38" s="258"/>
      <c r="CF38" s="258"/>
      <c r="CG38" s="258"/>
      <c r="CH38" s="258"/>
      <c r="CI38" s="258"/>
      <c r="CJ38" s="258"/>
      <c r="CK38" s="258"/>
      <c r="CL38" s="258"/>
      <c r="CM38" s="258"/>
      <c r="CN38" s="258"/>
      <c r="CO38" s="258"/>
      <c r="CP38" s="258"/>
      <c r="CQ38" s="258"/>
      <c r="CR38" s="258"/>
      <c r="CS38" s="258"/>
      <c r="CT38" s="258"/>
      <c r="CU38" s="258"/>
      <c r="CV38" s="258"/>
      <c r="CW38" s="258"/>
      <c r="CX38" s="258"/>
      <c r="CY38" s="258"/>
      <c r="CZ38" s="258"/>
      <c r="DA38" s="258"/>
      <c r="DB38" s="258"/>
      <c r="DC38" s="258"/>
      <c r="DD38" s="258"/>
      <c r="DE38" s="258"/>
      <c r="DF38" s="258"/>
      <c r="DG38" s="258"/>
      <c r="DH38" s="258"/>
      <c r="DI38" s="258"/>
      <c r="DJ38" s="258"/>
      <c r="DK38" s="258"/>
      <c r="DL38" s="258"/>
      <c r="DM38" s="258"/>
      <c r="DN38" s="258"/>
      <c r="DO38" s="258"/>
      <c r="DP38" s="258"/>
      <c r="DQ38" s="258"/>
      <c r="DR38" s="258"/>
      <c r="DS38" s="258"/>
      <c r="DT38" s="258"/>
      <c r="DU38" s="258"/>
      <c r="DV38" s="258"/>
      <c r="DW38" s="258"/>
      <c r="DX38" s="258"/>
      <c r="DY38" s="258"/>
      <c r="DZ38" s="258"/>
      <c r="EA38" s="258"/>
      <c r="EB38" s="258"/>
      <c r="EC38" s="258"/>
      <c r="ED38" s="258"/>
      <c r="EE38" s="258"/>
      <c r="EF38" s="258"/>
      <c r="EG38" s="258"/>
      <c r="EH38" s="258"/>
      <c r="EI38" s="258"/>
      <c r="EJ38" s="258"/>
      <c r="EK38" s="258"/>
      <c r="EL38" s="258"/>
      <c r="EM38" s="258"/>
      <c r="EN38" s="258"/>
      <c r="EO38" s="258"/>
      <c r="EP38" s="258"/>
      <c r="EQ38" s="258"/>
      <c r="ER38" s="258"/>
      <c r="ES38" s="258"/>
      <c r="ET38" s="258"/>
      <c r="EU38" s="258"/>
      <c r="EV38" s="258"/>
      <c r="EW38" s="258"/>
      <c r="EX38" s="258"/>
      <c r="EY38" s="258"/>
      <c r="EZ38" s="258"/>
      <c r="FA38" s="258"/>
      <c r="FB38" s="258"/>
      <c r="FC38" s="258"/>
      <c r="FD38" s="258"/>
      <c r="FE38" s="258"/>
      <c r="FF38" s="258"/>
      <c r="FG38" s="258"/>
      <c r="FH38" s="258"/>
      <c r="FI38" s="258"/>
      <c r="FJ38" s="258"/>
      <c r="FK38" s="258"/>
      <c r="FL38" s="258"/>
      <c r="FM38" s="258"/>
      <c r="FN38" s="258"/>
      <c r="FO38" s="258"/>
      <c r="FP38" s="258"/>
      <c r="FQ38" s="258"/>
      <c r="FR38" s="258"/>
      <c r="FS38" s="258"/>
      <c r="FT38" s="258"/>
      <c r="FU38" s="258"/>
      <c r="FV38" s="258"/>
      <c r="FW38" s="258"/>
      <c r="FX38" s="258"/>
      <c r="FY38" s="258"/>
      <c r="FZ38" s="258"/>
      <c r="GA38" s="258"/>
      <c r="GB38" s="258"/>
      <c r="GC38" s="258"/>
      <c r="GD38" s="258"/>
      <c r="GE38" s="258"/>
      <c r="GF38" s="258"/>
      <c r="GG38" s="258"/>
      <c r="GH38" s="258"/>
      <c r="GI38" s="258"/>
      <c r="GJ38" s="258"/>
      <c r="GK38" s="258"/>
      <c r="GL38" s="258"/>
      <c r="GM38" s="258"/>
      <c r="GN38" s="258"/>
      <c r="GO38" s="258"/>
      <c r="GP38" s="258"/>
      <c r="GQ38" s="258"/>
      <c r="GR38" s="258"/>
      <c r="GS38" s="258"/>
      <c r="GT38" s="258"/>
      <c r="GU38" s="258"/>
      <c r="GV38" s="258"/>
      <c r="GW38" s="258"/>
      <c r="GX38" s="258"/>
      <c r="GY38" s="258"/>
      <c r="GZ38" s="258"/>
      <c r="HA38" s="258"/>
      <c r="HB38" s="258"/>
      <c r="HC38" s="258"/>
      <c r="HD38" s="258"/>
      <c r="HE38" s="258"/>
      <c r="HF38" s="258"/>
      <c r="HG38" s="258"/>
      <c r="HH38" s="258"/>
      <c r="HI38" s="258"/>
      <c r="HJ38" s="258"/>
      <c r="HK38" s="258"/>
      <c r="HL38" s="258"/>
      <c r="HM38" s="258"/>
      <c r="HN38" s="258"/>
      <c r="HO38" s="258"/>
      <c r="HP38" s="258"/>
      <c r="HQ38" s="258"/>
      <c r="HR38" s="258"/>
      <c r="HS38" s="258"/>
      <c r="HT38" s="258"/>
      <c r="HU38" s="258"/>
      <c r="HV38" s="258"/>
      <c r="HW38" s="258"/>
      <c r="HX38" s="258"/>
      <c r="HY38" s="258"/>
      <c r="HZ38" s="258"/>
      <c r="IA38" s="258"/>
      <c r="IB38" s="258"/>
      <c r="IC38" s="258"/>
      <c r="ID38" s="258"/>
      <c r="IE38" s="258"/>
      <c r="IF38" s="258"/>
      <c r="IG38" s="258"/>
      <c r="IH38" s="258"/>
      <c r="II38" s="258"/>
      <c r="IJ38" s="258"/>
      <c r="IK38" s="258"/>
      <c r="IL38" s="258"/>
      <c r="IM38" s="258"/>
      <c r="IN38" s="258"/>
      <c r="IO38" s="258"/>
      <c r="IP38" s="258"/>
      <c r="IQ38" s="258"/>
      <c r="IR38" s="258"/>
      <c r="IS38" s="258"/>
      <c r="IT38" s="258"/>
      <c r="IU38" s="258"/>
      <c r="IV38" s="258"/>
      <c r="IW38" s="258"/>
      <c r="IX38" s="258"/>
      <c r="IY38" s="258"/>
      <c r="IZ38" s="258"/>
      <c r="JA38" s="258"/>
      <c r="JB38" s="258"/>
      <c r="JC38" s="258"/>
      <c r="JD38" s="258"/>
      <c r="JE38" s="258"/>
      <c r="JF38" s="258"/>
      <c r="JG38" s="258"/>
      <c r="JH38" s="258"/>
      <c r="JI38" s="258"/>
      <c r="JJ38" s="258"/>
      <c r="JK38" s="258"/>
      <c r="JL38" s="258"/>
      <c r="JM38" s="258"/>
      <c r="JN38" s="258"/>
      <c r="JO38" s="258"/>
      <c r="JP38" s="258"/>
      <c r="JQ38" s="258"/>
      <c r="JR38" s="258"/>
      <c r="JS38" s="258"/>
      <c r="JT38" s="258"/>
      <c r="JU38" s="258"/>
      <c r="JV38" s="258"/>
      <c r="JW38" s="258"/>
      <c r="JX38" s="258"/>
      <c r="JY38" s="258"/>
      <c r="JZ38" s="258"/>
      <c r="KA38" s="258"/>
      <c r="KB38" s="258"/>
      <c r="KC38" s="258"/>
      <c r="KD38" s="258"/>
      <c r="KE38" s="258"/>
      <c r="KF38" s="258"/>
      <c r="KG38" s="258"/>
      <c r="KH38" s="258"/>
      <c r="KI38" s="258"/>
      <c r="KJ38" s="258"/>
      <c r="KK38" s="258"/>
      <c r="KL38" s="258"/>
      <c r="KM38" s="258"/>
      <c r="KN38" s="258"/>
      <c r="KO38" s="258"/>
      <c r="KP38" s="258"/>
      <c r="KQ38" s="258"/>
      <c r="KR38" s="258"/>
      <c r="KS38" s="258"/>
      <c r="KT38" s="258"/>
      <c r="KU38" s="258"/>
      <c r="KV38" s="258"/>
      <c r="KW38" s="258"/>
      <c r="KX38" s="258"/>
      <c r="KY38" s="258"/>
      <c r="KZ38" s="258"/>
      <c r="LA38" s="258"/>
      <c r="LB38" s="258"/>
      <c r="LC38" s="258"/>
      <c r="LD38" s="258"/>
      <c r="LE38" s="258"/>
      <c r="LF38" s="258"/>
      <c r="LG38" s="258"/>
      <c r="LH38" s="258"/>
      <c r="LI38" s="258"/>
      <c r="LJ38" s="258"/>
      <c r="LK38" s="258"/>
      <c r="LL38" s="258"/>
      <c r="LM38" s="258"/>
      <c r="LN38" s="258"/>
      <c r="LO38" s="258"/>
      <c r="LP38" s="258"/>
      <c r="LQ38" s="258"/>
      <c r="LR38" s="258"/>
      <c r="LS38" s="258"/>
      <c r="LT38" s="258"/>
      <c r="LU38" s="258"/>
      <c r="LV38" s="258"/>
      <c r="LW38" s="258"/>
      <c r="LX38" s="258"/>
      <c r="LY38" s="258"/>
      <c r="LZ38" s="258"/>
      <c r="MA38" s="258"/>
      <c r="MB38" s="258"/>
      <c r="MC38" s="258"/>
      <c r="MD38" s="258"/>
      <c r="ME38" s="258"/>
      <c r="MF38" s="258"/>
      <c r="MG38" s="258"/>
      <c r="MH38" s="258"/>
      <c r="MI38" s="258"/>
      <c r="MJ38" s="258"/>
      <c r="MK38" s="258"/>
      <c r="ML38" s="258"/>
      <c r="MM38" s="258"/>
      <c r="MN38" s="258"/>
      <c r="MO38" s="258"/>
      <c r="MP38" s="258"/>
      <c r="MQ38" s="258"/>
      <c r="MR38" s="258"/>
      <c r="MS38" s="258"/>
      <c r="MT38" s="258"/>
      <c r="MU38" s="258"/>
      <c r="MV38" s="258"/>
      <c r="MW38" s="258"/>
      <c r="MX38" s="258"/>
      <c r="MY38" s="258"/>
      <c r="MZ38" s="258"/>
      <c r="NA38" s="258"/>
      <c r="NB38" s="258"/>
      <c r="NC38" s="258"/>
      <c r="ND38" s="258"/>
      <c r="NE38" s="258"/>
      <c r="NF38" s="258"/>
      <c r="NG38" s="258"/>
      <c r="NH38" s="258"/>
      <c r="NI38" s="258"/>
      <c r="NJ38" s="258"/>
      <c r="NK38" s="258"/>
      <c r="NL38" s="258"/>
      <c r="NM38" s="258"/>
      <c r="NN38" s="258"/>
      <c r="NO38" s="258"/>
      <c r="NP38" s="258"/>
      <c r="NQ38" s="258"/>
      <c r="NR38" s="258"/>
      <c r="NS38" s="258"/>
      <c r="NT38" s="258"/>
      <c r="NU38" s="258"/>
      <c r="NV38" s="258"/>
      <c r="NW38" s="258"/>
      <c r="NX38" s="258"/>
      <c r="NY38" s="258"/>
      <c r="NZ38" s="258"/>
      <c r="OA38" s="258"/>
      <c r="OB38" s="258"/>
      <c r="OC38" s="258"/>
      <c r="OD38" s="258"/>
      <c r="OE38" s="258"/>
      <c r="OF38" s="258"/>
      <c r="OG38" s="258"/>
      <c r="OH38" s="258"/>
      <c r="OI38" s="258"/>
      <c r="OJ38" s="258"/>
      <c r="OK38" s="258"/>
      <c r="OL38" s="258"/>
      <c r="OM38" s="258"/>
      <c r="ON38" s="258"/>
      <c r="OO38" s="258"/>
      <c r="OP38" s="258"/>
      <c r="OQ38" s="258"/>
      <c r="OR38" s="258"/>
      <c r="OS38" s="258"/>
      <c r="OT38" s="258"/>
      <c r="OU38" s="258"/>
      <c r="OV38" s="258"/>
      <c r="OW38" s="258"/>
      <c r="OX38" s="258"/>
      <c r="OY38" s="258"/>
      <c r="OZ38" s="258"/>
      <c r="PA38" s="258"/>
      <c r="PB38" s="258"/>
      <c r="PC38" s="258"/>
      <c r="PD38" s="258"/>
      <c r="PE38" s="258"/>
      <c r="PF38" s="258"/>
      <c r="PG38" s="258"/>
      <c r="PH38" s="258"/>
      <c r="PI38" s="258"/>
      <c r="PJ38" s="258"/>
      <c r="PK38" s="258"/>
      <c r="PL38" s="258"/>
      <c r="PM38" s="258"/>
      <c r="PN38" s="258"/>
      <c r="PO38" s="258"/>
      <c r="PP38" s="258"/>
      <c r="PQ38" s="258"/>
      <c r="PR38" s="258"/>
      <c r="PS38" s="258"/>
      <c r="PT38" s="258"/>
      <c r="PU38" s="258"/>
      <c r="PV38" s="258"/>
      <c r="PW38" s="258"/>
      <c r="PX38" s="258"/>
      <c r="PY38" s="258"/>
      <c r="PZ38" s="258"/>
      <c r="QA38" s="258"/>
      <c r="QB38" s="258"/>
      <c r="QC38" s="258"/>
      <c r="QD38" s="258"/>
      <c r="QE38" s="258"/>
      <c r="QF38" s="258"/>
      <c r="QG38" s="258"/>
      <c r="QH38" s="258"/>
      <c r="QI38" s="258"/>
      <c r="QJ38" s="258"/>
      <c r="QK38" s="258"/>
      <c r="QL38" s="258"/>
      <c r="QM38" s="258"/>
      <c r="QN38" s="258"/>
      <c r="QO38" s="258"/>
      <c r="QP38" s="258"/>
      <c r="QQ38" s="258"/>
      <c r="QR38" s="258"/>
      <c r="QS38" s="258"/>
      <c r="QT38" s="258"/>
      <c r="QU38" s="258"/>
      <c r="QV38" s="258"/>
      <c r="QW38" s="258"/>
      <c r="QX38" s="258"/>
      <c r="QY38" s="258"/>
      <c r="QZ38" s="258"/>
      <c r="RA38" s="258"/>
      <c r="RB38" s="258"/>
      <c r="RC38" s="258"/>
      <c r="RD38" s="258"/>
      <c r="RE38" s="258"/>
      <c r="RF38" s="258"/>
      <c r="RG38" s="258"/>
      <c r="RH38" s="258"/>
      <c r="RI38" s="258"/>
      <c r="RJ38" s="258"/>
      <c r="RK38" s="258"/>
      <c r="RL38" s="258"/>
      <c r="RM38" s="258"/>
      <c r="RN38" s="258"/>
      <c r="RO38" s="258"/>
      <c r="RP38" s="258"/>
      <c r="RQ38" s="258"/>
      <c r="RR38" s="258"/>
      <c r="RS38" s="258"/>
      <c r="RT38" s="258"/>
      <c r="RU38" s="258"/>
      <c r="RV38" s="258"/>
      <c r="RW38" s="258"/>
      <c r="RX38" s="258"/>
      <c r="RY38" s="258"/>
      <c r="RZ38" s="258"/>
      <c r="SA38" s="258"/>
      <c r="SB38" s="258"/>
      <c r="SC38" s="258"/>
      <c r="SD38" s="258"/>
      <c r="SE38" s="258"/>
      <c r="SF38" s="258"/>
      <c r="SG38" s="258"/>
      <c r="SH38" s="258"/>
      <c r="SI38" s="258"/>
      <c r="SJ38" s="258"/>
      <c r="SK38" s="258"/>
      <c r="SL38" s="258"/>
      <c r="SM38" s="258"/>
      <c r="SN38" s="258"/>
      <c r="SO38" s="258"/>
      <c r="SP38" s="258"/>
      <c r="SQ38" s="258"/>
      <c r="SR38" s="258"/>
      <c r="SS38" s="258"/>
      <c r="ST38" s="258"/>
      <c r="SU38" s="258"/>
      <c r="SV38" s="258"/>
      <c r="SW38" s="258"/>
      <c r="SX38" s="258"/>
      <c r="SY38" s="258"/>
      <c r="SZ38" s="258"/>
      <c r="TA38" s="258"/>
      <c r="TB38" s="258"/>
      <c r="TC38" s="258"/>
      <c r="TD38" s="258"/>
      <c r="TE38" s="258"/>
      <c r="TF38" s="258"/>
      <c r="TG38" s="258"/>
      <c r="TH38" s="258"/>
      <c r="TI38" s="258"/>
      <c r="TJ38" s="258"/>
      <c r="TK38" s="258"/>
      <c r="TL38" s="258"/>
      <c r="TM38" s="258"/>
      <c r="TN38" s="258"/>
      <c r="TO38" s="258"/>
      <c r="TP38" s="258"/>
      <c r="TQ38" s="258"/>
      <c r="TR38" s="258"/>
      <c r="TS38" s="258"/>
      <c r="TT38" s="258"/>
      <c r="TU38" s="258"/>
      <c r="TV38" s="258"/>
      <c r="TW38" s="258"/>
      <c r="TX38" s="258"/>
      <c r="TY38" s="258"/>
      <c r="TZ38" s="258"/>
      <c r="UA38" s="258"/>
      <c r="UB38" s="258"/>
      <c r="UC38" s="258"/>
      <c r="UD38" s="258"/>
      <c r="UE38" s="258"/>
      <c r="UF38" s="258"/>
      <c r="UG38" s="258"/>
      <c r="UH38" s="258"/>
      <c r="UI38" s="258"/>
      <c r="UJ38" s="258"/>
      <c r="UK38" s="258"/>
      <c r="UL38" s="258"/>
      <c r="UM38" s="258"/>
      <c r="UN38" s="258"/>
      <c r="UO38" s="258"/>
      <c r="UP38" s="258"/>
      <c r="UQ38" s="258"/>
      <c r="UR38" s="258"/>
      <c r="US38" s="258"/>
      <c r="UT38" s="258"/>
      <c r="UU38" s="258"/>
      <c r="UV38" s="258"/>
      <c r="UW38" s="258"/>
      <c r="UX38" s="258"/>
      <c r="UY38" s="258"/>
      <c r="UZ38" s="258"/>
      <c r="VA38" s="258"/>
      <c r="VB38" s="258"/>
      <c r="VC38" s="258"/>
      <c r="VD38" s="258"/>
      <c r="VE38" s="258"/>
      <c r="VF38" s="258"/>
      <c r="VG38" s="258"/>
      <c r="VH38" s="258"/>
      <c r="VI38" s="258"/>
      <c r="VJ38" s="258"/>
      <c r="VK38" s="258"/>
      <c r="VL38" s="258"/>
      <c r="VM38" s="258"/>
      <c r="VN38" s="258"/>
      <c r="VO38" s="258"/>
      <c r="VP38" s="258"/>
      <c r="VQ38" s="258"/>
      <c r="VR38" s="258"/>
      <c r="VS38" s="258"/>
      <c r="VT38" s="258"/>
      <c r="VU38" s="258"/>
      <c r="VV38" s="258"/>
      <c r="VW38" s="258"/>
      <c r="VX38" s="258"/>
      <c r="VY38" s="258"/>
      <c r="VZ38" s="258"/>
      <c r="WA38" s="258"/>
      <c r="WB38" s="258"/>
      <c r="WC38" s="258"/>
      <c r="WD38" s="258"/>
      <c r="WE38" s="258"/>
      <c r="WF38" s="258"/>
      <c r="WG38" s="258"/>
      <c r="WH38" s="258"/>
      <c r="WI38" s="258"/>
      <c r="WJ38" s="258"/>
      <c r="WK38" s="258"/>
      <c r="WL38" s="258"/>
      <c r="WM38" s="258"/>
      <c r="WN38" s="258"/>
      <c r="WO38" s="258"/>
      <c r="WP38" s="258"/>
      <c r="WQ38" s="258"/>
      <c r="WR38" s="258"/>
      <c r="WS38" s="258"/>
      <c r="WT38" s="258"/>
      <c r="WU38" s="258"/>
      <c r="WV38" s="258"/>
      <c r="WW38" s="258"/>
      <c r="WX38" s="258"/>
      <c r="WY38" s="258"/>
      <c r="WZ38" s="258"/>
      <c r="XA38" s="258"/>
      <c r="XB38" s="258"/>
      <c r="XC38" s="258"/>
      <c r="XD38" s="258"/>
      <c r="XE38" s="258"/>
      <c r="XF38" s="258"/>
      <c r="XG38" s="258"/>
      <c r="XH38" s="258"/>
      <c r="XI38" s="258"/>
      <c r="XJ38" s="258"/>
      <c r="XK38" s="258"/>
      <c r="XL38" s="258"/>
      <c r="XM38" s="258"/>
      <c r="XN38" s="258"/>
      <c r="XO38" s="258"/>
      <c r="XP38" s="258"/>
      <c r="XQ38" s="258"/>
      <c r="XR38" s="258"/>
      <c r="XS38" s="258"/>
      <c r="XT38" s="258"/>
      <c r="XU38" s="258"/>
      <c r="XV38" s="258"/>
      <c r="XW38" s="258"/>
      <c r="XX38" s="258"/>
      <c r="XY38" s="258"/>
      <c r="XZ38" s="258"/>
      <c r="YA38" s="258"/>
      <c r="YB38" s="258"/>
      <c r="YC38" s="258"/>
      <c r="YD38" s="258"/>
      <c r="YE38" s="258"/>
      <c r="YF38" s="258"/>
      <c r="YG38" s="258"/>
      <c r="YH38" s="258"/>
      <c r="YI38" s="258"/>
      <c r="YJ38" s="258"/>
      <c r="YK38" s="258"/>
      <c r="YL38" s="258"/>
      <c r="YM38" s="258"/>
      <c r="YN38" s="258"/>
      <c r="YO38" s="258"/>
      <c r="YP38" s="258"/>
      <c r="YQ38" s="258"/>
      <c r="YR38" s="258"/>
      <c r="YS38" s="258"/>
      <c r="YT38" s="258"/>
      <c r="YU38" s="258"/>
      <c r="YV38" s="258"/>
      <c r="YW38" s="258"/>
      <c r="YX38" s="258"/>
      <c r="YY38" s="258"/>
      <c r="YZ38" s="258"/>
      <c r="ZA38" s="258"/>
      <c r="ZB38" s="258"/>
      <c r="ZC38" s="258"/>
      <c r="ZD38" s="258"/>
      <c r="ZE38" s="258"/>
      <c r="ZF38" s="258"/>
      <c r="ZG38" s="258"/>
      <c r="ZH38" s="258"/>
      <c r="ZI38" s="258"/>
      <c r="ZJ38" s="258"/>
      <c r="ZK38" s="258"/>
      <c r="ZL38" s="258"/>
      <c r="ZM38" s="258"/>
      <c r="ZN38" s="258"/>
      <c r="ZO38" s="258"/>
      <c r="ZP38" s="258"/>
      <c r="ZQ38" s="258"/>
      <c r="ZR38" s="258"/>
      <c r="ZS38" s="258"/>
      <c r="ZT38" s="258"/>
      <c r="ZU38" s="258"/>
      <c r="ZV38" s="258"/>
      <c r="ZW38" s="258"/>
      <c r="ZX38" s="258"/>
      <c r="ZY38" s="258"/>
      <c r="ZZ38" s="258"/>
      <c r="AAA38" s="258"/>
      <c r="AAB38" s="258"/>
      <c r="AAC38" s="258"/>
      <c r="AAD38" s="258"/>
      <c r="AAE38" s="258"/>
      <c r="AAF38" s="258"/>
      <c r="AAG38" s="258"/>
      <c r="AAH38" s="258"/>
      <c r="AAI38" s="258"/>
      <c r="AAJ38" s="258"/>
      <c r="AAK38" s="258"/>
      <c r="AAL38" s="258"/>
      <c r="AAM38" s="258"/>
      <c r="AAN38" s="258"/>
      <c r="AAO38" s="258"/>
      <c r="AAP38" s="258"/>
      <c r="AAQ38" s="258"/>
      <c r="AAR38" s="258"/>
      <c r="AAS38" s="258"/>
      <c r="AAT38" s="258"/>
      <c r="AAU38" s="258"/>
      <c r="AAV38" s="258"/>
      <c r="AAW38" s="258"/>
      <c r="AAX38" s="258"/>
      <c r="AAY38" s="258"/>
      <c r="AAZ38" s="258"/>
      <c r="ABA38" s="258"/>
      <c r="ABB38" s="258"/>
      <c r="ABC38" s="258"/>
      <c r="ABD38" s="258"/>
      <c r="ABE38" s="258"/>
      <c r="ABF38" s="258"/>
      <c r="ABG38" s="258"/>
      <c r="ABH38" s="258"/>
      <c r="ABI38" s="258"/>
      <c r="ABJ38" s="258"/>
      <c r="ABK38" s="258"/>
      <c r="ABL38" s="258"/>
      <c r="ABM38" s="258"/>
      <c r="ABN38" s="258"/>
      <c r="ABO38" s="258"/>
      <c r="ABP38" s="258"/>
      <c r="ABQ38" s="258"/>
      <c r="ABR38" s="258"/>
      <c r="ABS38" s="258"/>
      <c r="ABT38" s="258"/>
      <c r="ABU38" s="258"/>
      <c r="ABV38" s="258"/>
      <c r="ABW38" s="258"/>
      <c r="ABX38" s="258"/>
      <c r="ABY38" s="258"/>
      <c r="ABZ38" s="258"/>
      <c r="ACA38" s="258"/>
      <c r="ACB38" s="258"/>
      <c r="ACC38" s="258"/>
      <c r="ACD38" s="258"/>
      <c r="ACE38" s="258"/>
      <c r="ACF38" s="258"/>
      <c r="ACG38" s="258"/>
      <c r="ACH38" s="258"/>
      <c r="ACI38" s="258"/>
      <c r="ACJ38" s="258"/>
      <c r="ACK38" s="258"/>
      <c r="ACL38" s="258"/>
      <c r="ACM38" s="258"/>
      <c r="ACN38" s="258"/>
      <c r="ACO38" s="258"/>
      <c r="ACP38" s="258"/>
      <c r="ACQ38" s="258"/>
      <c r="ACR38" s="258"/>
      <c r="ACS38" s="258"/>
      <c r="ACT38" s="258"/>
      <c r="ACU38" s="258"/>
      <c r="ACV38" s="258"/>
      <c r="ACW38" s="258"/>
      <c r="ACX38" s="258"/>
      <c r="ACY38" s="258"/>
      <c r="ACZ38" s="258"/>
      <c r="ADA38" s="258"/>
      <c r="ADB38" s="258"/>
      <c r="ADC38" s="258"/>
      <c r="ADD38" s="258"/>
      <c r="ADE38" s="258"/>
      <c r="ADF38" s="258"/>
      <c r="ADG38" s="258"/>
      <c r="ADH38" s="258"/>
      <c r="ADI38" s="258"/>
      <c r="ADJ38" s="258"/>
      <c r="ADK38" s="258"/>
      <c r="ADL38" s="258"/>
      <c r="ADM38" s="258"/>
      <c r="ADN38" s="258"/>
      <c r="ADO38" s="258"/>
      <c r="ADP38" s="258"/>
      <c r="ADQ38" s="258"/>
      <c r="ADR38" s="258"/>
      <c r="ADS38" s="258"/>
      <c r="ADT38" s="258"/>
      <c r="ADU38" s="258"/>
      <c r="ADV38" s="258"/>
      <c r="ADW38" s="258"/>
      <c r="ADX38" s="258"/>
      <c r="ADY38" s="258"/>
      <c r="ADZ38" s="258"/>
      <c r="AEA38" s="258"/>
      <c r="AEB38" s="258"/>
      <c r="AEC38" s="258"/>
      <c r="AED38" s="258"/>
      <c r="AEE38" s="258"/>
      <c r="AEF38" s="258"/>
      <c r="AEG38" s="258"/>
      <c r="AEH38" s="258"/>
      <c r="AEI38" s="258"/>
      <c r="AEJ38" s="258"/>
      <c r="AEK38" s="258"/>
      <c r="AEL38" s="258"/>
      <c r="AEM38" s="258"/>
      <c r="AEN38" s="258"/>
      <c r="AEO38" s="258"/>
      <c r="AEP38" s="258"/>
      <c r="AEQ38" s="258"/>
      <c r="AER38" s="258"/>
      <c r="AES38" s="258"/>
      <c r="AET38" s="258"/>
      <c r="AEU38" s="258"/>
      <c r="AEV38" s="258"/>
      <c r="AEW38" s="258"/>
      <c r="AEX38" s="258"/>
      <c r="AEY38" s="258"/>
      <c r="AEZ38" s="258"/>
      <c r="AFA38" s="258"/>
      <c r="AFB38" s="258"/>
      <c r="AFC38" s="258"/>
      <c r="AFD38" s="258"/>
      <c r="AFE38" s="258"/>
      <c r="AFF38" s="258"/>
      <c r="AFG38" s="258"/>
      <c r="AFH38" s="258"/>
      <c r="AFI38" s="258"/>
      <c r="AFJ38" s="258"/>
      <c r="AFK38" s="258"/>
      <c r="AFL38" s="258"/>
      <c r="AFM38" s="258"/>
      <c r="AFN38" s="258"/>
      <c r="AFO38" s="258"/>
      <c r="AFP38" s="258"/>
      <c r="AFQ38" s="258"/>
      <c r="AFR38" s="258"/>
      <c r="AFS38" s="258"/>
      <c r="AFT38" s="258"/>
      <c r="AFU38" s="258"/>
      <c r="AFV38" s="258"/>
      <c r="AFW38" s="258"/>
      <c r="AFX38" s="258"/>
      <c r="AFY38" s="258"/>
      <c r="AFZ38" s="258"/>
      <c r="AGA38" s="258"/>
      <c r="AGB38" s="258"/>
      <c r="AGC38" s="258"/>
      <c r="AGD38" s="258"/>
      <c r="AGE38" s="258"/>
      <c r="AGF38" s="258"/>
      <c r="AGG38" s="258"/>
      <c r="AGH38" s="258"/>
      <c r="AGI38" s="258"/>
      <c r="AGJ38" s="258"/>
      <c r="AGK38" s="258"/>
      <c r="AGL38" s="258"/>
      <c r="AGM38" s="258"/>
      <c r="AGN38" s="258"/>
      <c r="AGO38" s="258"/>
      <c r="AGP38" s="258"/>
      <c r="AGQ38" s="258"/>
      <c r="AGR38" s="258"/>
      <c r="AGS38" s="258"/>
      <c r="AGT38" s="258"/>
      <c r="AGU38" s="258"/>
      <c r="AGV38" s="258"/>
      <c r="AGW38" s="258"/>
      <c r="AGX38" s="258"/>
      <c r="AGY38" s="258"/>
      <c r="AGZ38" s="258"/>
      <c r="AHA38" s="258"/>
      <c r="AHB38" s="258"/>
      <c r="AHC38" s="258"/>
      <c r="AHD38" s="258"/>
      <c r="AHE38" s="258"/>
      <c r="AHF38" s="258"/>
      <c r="AHG38" s="258"/>
      <c r="AHH38" s="258"/>
      <c r="AHI38" s="258"/>
      <c r="AHJ38" s="258"/>
      <c r="AHK38" s="258"/>
      <c r="AHL38" s="258"/>
      <c r="AHM38" s="258"/>
      <c r="AHN38" s="258"/>
      <c r="AHO38" s="258"/>
      <c r="AHP38" s="258"/>
      <c r="AHQ38" s="258"/>
      <c r="AHR38" s="258"/>
      <c r="AHS38" s="258"/>
      <c r="AHT38" s="258"/>
      <c r="AHU38" s="258"/>
      <c r="AHV38" s="258"/>
      <c r="AHW38" s="258"/>
      <c r="AHX38" s="258"/>
      <c r="AHY38" s="258"/>
      <c r="AHZ38" s="258"/>
      <c r="AIA38" s="258"/>
      <c r="AIB38" s="258"/>
      <c r="AIC38" s="258"/>
      <c r="AID38" s="258"/>
      <c r="AIE38" s="258"/>
      <c r="AIF38" s="258"/>
      <c r="AIG38" s="258"/>
      <c r="AIH38" s="258"/>
      <c r="AII38" s="258"/>
      <c r="AIJ38" s="258"/>
      <c r="AIK38" s="258"/>
      <c r="AIL38" s="258"/>
      <c r="AIM38" s="258"/>
      <c r="AIN38" s="258"/>
      <c r="AIO38" s="258"/>
      <c r="AIP38" s="258"/>
      <c r="AIQ38" s="258"/>
      <c r="AIR38" s="258"/>
      <c r="AIS38" s="258"/>
      <c r="AIT38" s="258"/>
      <c r="AIU38" s="258"/>
      <c r="AIV38" s="258"/>
      <c r="AIW38" s="258"/>
      <c r="AIX38" s="258"/>
      <c r="AIY38" s="258"/>
      <c r="AIZ38" s="258"/>
      <c r="AJA38" s="258"/>
      <c r="AJB38" s="258"/>
      <c r="AJC38" s="258"/>
      <c r="AJD38" s="258"/>
      <c r="AJE38" s="258"/>
      <c r="AJF38" s="258"/>
      <c r="AJG38" s="258"/>
      <c r="AJH38" s="258"/>
      <c r="AJI38" s="258"/>
      <c r="AJJ38" s="258"/>
      <c r="AJK38" s="258"/>
      <c r="AJL38" s="258"/>
      <c r="AJM38" s="258"/>
      <c r="AJN38" s="258"/>
      <c r="AJO38" s="258"/>
      <c r="AJP38" s="258"/>
      <c r="AJQ38" s="258"/>
      <c r="AJR38" s="258"/>
      <c r="AJS38" s="258"/>
      <c r="AJT38" s="258"/>
      <c r="AJU38" s="258"/>
      <c r="AJV38" s="258"/>
      <c r="AJW38" s="258"/>
      <c r="AJX38" s="258"/>
      <c r="AJY38" s="258"/>
      <c r="AJZ38" s="258"/>
      <c r="AKA38" s="258"/>
      <c r="AKB38" s="258"/>
      <c r="AKC38" s="258"/>
      <c r="AKD38" s="258"/>
      <c r="AKE38" s="258"/>
      <c r="AKF38" s="258"/>
      <c r="AKG38" s="258"/>
      <c r="AKH38" s="258"/>
      <c r="AKI38" s="258"/>
      <c r="AKJ38" s="258"/>
      <c r="AKK38" s="258"/>
      <c r="AKL38" s="258"/>
      <c r="AKM38" s="258"/>
      <c r="AKN38" s="258"/>
      <c r="AKO38" s="258"/>
      <c r="AKP38" s="258"/>
      <c r="AKQ38" s="258"/>
      <c r="AKR38" s="258"/>
      <c r="AKS38" s="258"/>
      <c r="AKT38" s="258"/>
      <c r="AKU38" s="258"/>
      <c r="AKV38" s="258"/>
      <c r="AKW38" s="258"/>
      <c r="AKX38" s="258"/>
      <c r="AKY38" s="258"/>
      <c r="AKZ38" s="258"/>
      <c r="ALA38" s="258"/>
      <c r="ALB38" s="258"/>
      <c r="ALC38" s="258"/>
      <c r="ALD38" s="258"/>
      <c r="ALE38" s="258"/>
      <c r="ALF38" s="258"/>
      <c r="ALG38" s="258"/>
      <c r="ALH38" s="258"/>
      <c r="ALI38" s="258"/>
      <c r="ALJ38" s="258"/>
      <c r="ALK38" s="258"/>
      <c r="ALL38" s="258"/>
      <c r="ALM38" s="258"/>
      <c r="ALN38" s="258"/>
      <c r="ALO38" s="258"/>
      <c r="ALP38" s="258"/>
      <c r="ALQ38" s="258"/>
      <c r="ALR38" s="258"/>
      <c r="ALS38" s="258"/>
      <c r="ALT38" s="258"/>
      <c r="ALU38" s="258"/>
      <c r="ALV38" s="258"/>
      <c r="ALW38" s="258"/>
      <c r="ALX38" s="258"/>
      <c r="ALY38" s="258"/>
      <c r="ALZ38" s="258"/>
      <c r="AMA38" s="258"/>
      <c r="AMB38" s="258"/>
      <c r="AMC38" s="258"/>
    </row>
    <row r="39" customFormat="false" ht="27.75" hidden="false" customHeight="true" outlineLevel="0" collapsed="false">
      <c r="A39" s="906" t="s">
        <v>521</v>
      </c>
      <c r="B39" s="906"/>
      <c r="C39" s="906"/>
      <c r="D39" s="906"/>
      <c r="E39" s="906"/>
      <c r="F39" s="906"/>
      <c r="G39" s="906"/>
      <c r="H39" s="906"/>
      <c r="I39" s="907" t="n">
        <f aca="false">RESUMO!N10</f>
        <v>46410.65</v>
      </c>
      <c r="J39" s="908"/>
      <c r="L39" s="468"/>
      <c r="M39" s="468"/>
      <c r="N39" s="468"/>
      <c r="O39" s="468"/>
      <c r="P39" s="468"/>
      <c r="Q39" s="468"/>
      <c r="R39" s="468"/>
      <c r="S39" s="837"/>
      <c r="W39" s="258"/>
      <c r="X39" s="258"/>
      <c r="Y39" s="258"/>
      <c r="Z39" s="258"/>
      <c r="AA39" s="258"/>
      <c r="AB39" s="258"/>
      <c r="AC39" s="258"/>
      <c r="AD39" s="258"/>
      <c r="AE39" s="258"/>
      <c r="AF39" s="258"/>
      <c r="AG39" s="258"/>
      <c r="AH39" s="258"/>
      <c r="AI39" s="258"/>
      <c r="AJ39" s="258"/>
      <c r="AK39" s="258"/>
      <c r="AL39" s="258"/>
      <c r="AM39" s="258"/>
      <c r="AN39" s="258"/>
      <c r="AO39" s="258"/>
      <c r="AP39" s="258"/>
      <c r="AQ39" s="258"/>
      <c r="AR39" s="258"/>
      <c r="AS39" s="258"/>
      <c r="AT39" s="258"/>
      <c r="AU39" s="258"/>
      <c r="AV39" s="258"/>
      <c r="AW39" s="258"/>
      <c r="AX39" s="258"/>
      <c r="AY39" s="258"/>
      <c r="AZ39" s="258"/>
      <c r="BA39" s="258"/>
      <c r="BB39" s="258"/>
      <c r="BC39" s="258"/>
      <c r="BD39" s="258"/>
      <c r="BE39" s="258"/>
      <c r="BF39" s="258"/>
      <c r="BG39" s="258"/>
      <c r="BH39" s="258"/>
      <c r="BI39" s="258"/>
      <c r="BJ39" s="258"/>
      <c r="BK39" s="258"/>
      <c r="BL39" s="258"/>
      <c r="BM39" s="258"/>
      <c r="BN39" s="258"/>
      <c r="BO39" s="258"/>
      <c r="BP39" s="258"/>
      <c r="BQ39" s="258"/>
      <c r="BR39" s="258"/>
      <c r="BS39" s="258"/>
      <c r="BT39" s="258"/>
      <c r="BU39" s="258"/>
      <c r="BV39" s="258"/>
      <c r="BW39" s="258"/>
      <c r="BX39" s="258"/>
      <c r="BY39" s="258"/>
      <c r="BZ39" s="258"/>
      <c r="CA39" s="258"/>
      <c r="CB39" s="258"/>
      <c r="CC39" s="258"/>
      <c r="CD39" s="258"/>
      <c r="CE39" s="258"/>
      <c r="CF39" s="258"/>
      <c r="CG39" s="258"/>
      <c r="CH39" s="258"/>
      <c r="CI39" s="258"/>
      <c r="CJ39" s="258"/>
      <c r="CK39" s="258"/>
      <c r="CL39" s="258"/>
      <c r="CM39" s="258"/>
      <c r="CN39" s="258"/>
      <c r="CO39" s="258"/>
      <c r="CP39" s="258"/>
      <c r="CQ39" s="258"/>
      <c r="CR39" s="258"/>
      <c r="CS39" s="258"/>
      <c r="CT39" s="258"/>
      <c r="CU39" s="258"/>
      <c r="CV39" s="258"/>
      <c r="CW39" s="258"/>
      <c r="CX39" s="258"/>
      <c r="CY39" s="258"/>
      <c r="CZ39" s="258"/>
      <c r="DA39" s="258"/>
      <c r="DB39" s="258"/>
      <c r="DC39" s="258"/>
      <c r="DD39" s="258"/>
      <c r="DE39" s="258"/>
      <c r="DF39" s="258"/>
      <c r="DG39" s="258"/>
      <c r="DH39" s="258"/>
      <c r="DI39" s="258"/>
      <c r="DJ39" s="258"/>
      <c r="DK39" s="258"/>
      <c r="DL39" s="258"/>
      <c r="DM39" s="258"/>
      <c r="DN39" s="258"/>
      <c r="DO39" s="258"/>
      <c r="DP39" s="258"/>
      <c r="DQ39" s="258"/>
      <c r="DR39" s="258"/>
      <c r="DS39" s="258"/>
      <c r="DT39" s="258"/>
      <c r="DU39" s="258"/>
      <c r="DV39" s="258"/>
      <c r="DW39" s="258"/>
      <c r="DX39" s="258"/>
      <c r="DY39" s="258"/>
      <c r="DZ39" s="258"/>
      <c r="EA39" s="258"/>
      <c r="EB39" s="258"/>
      <c r="EC39" s="258"/>
      <c r="ED39" s="258"/>
      <c r="EE39" s="258"/>
      <c r="EF39" s="258"/>
      <c r="EG39" s="258"/>
      <c r="EH39" s="258"/>
      <c r="EI39" s="258"/>
      <c r="EJ39" s="258"/>
      <c r="EK39" s="258"/>
      <c r="EL39" s="258"/>
      <c r="EM39" s="258"/>
      <c r="EN39" s="258"/>
      <c r="EO39" s="258"/>
      <c r="EP39" s="258"/>
      <c r="EQ39" s="258"/>
      <c r="ER39" s="258"/>
      <c r="ES39" s="258"/>
      <c r="ET39" s="258"/>
      <c r="EU39" s="258"/>
      <c r="EV39" s="258"/>
      <c r="EW39" s="258"/>
      <c r="EX39" s="258"/>
      <c r="EY39" s="258"/>
      <c r="EZ39" s="258"/>
      <c r="FA39" s="258"/>
      <c r="FB39" s="258"/>
      <c r="FC39" s="258"/>
      <c r="FD39" s="258"/>
      <c r="FE39" s="258"/>
      <c r="FF39" s="258"/>
      <c r="FG39" s="258"/>
      <c r="FH39" s="258"/>
      <c r="FI39" s="258"/>
      <c r="FJ39" s="258"/>
      <c r="FK39" s="258"/>
      <c r="FL39" s="258"/>
      <c r="FM39" s="258"/>
      <c r="FN39" s="258"/>
      <c r="FO39" s="258"/>
      <c r="FP39" s="258"/>
      <c r="FQ39" s="258"/>
      <c r="FR39" s="258"/>
      <c r="FS39" s="258"/>
      <c r="FT39" s="258"/>
      <c r="FU39" s="258"/>
      <c r="FV39" s="258"/>
      <c r="FW39" s="258"/>
      <c r="FX39" s="258"/>
      <c r="FY39" s="258"/>
      <c r="FZ39" s="258"/>
      <c r="GA39" s="258"/>
      <c r="GB39" s="258"/>
      <c r="GC39" s="258"/>
      <c r="GD39" s="258"/>
      <c r="GE39" s="258"/>
      <c r="GF39" s="258"/>
      <c r="GG39" s="258"/>
      <c r="GH39" s="258"/>
      <c r="GI39" s="258"/>
      <c r="GJ39" s="258"/>
      <c r="GK39" s="258"/>
      <c r="GL39" s="258"/>
      <c r="GM39" s="258"/>
      <c r="GN39" s="258"/>
      <c r="GO39" s="258"/>
      <c r="GP39" s="258"/>
      <c r="GQ39" s="258"/>
      <c r="GR39" s="258"/>
      <c r="GS39" s="258"/>
      <c r="GT39" s="258"/>
      <c r="GU39" s="258"/>
      <c r="GV39" s="258"/>
      <c r="GW39" s="258"/>
      <c r="GX39" s="258"/>
      <c r="GY39" s="258"/>
      <c r="GZ39" s="258"/>
      <c r="HA39" s="258"/>
      <c r="HB39" s="258"/>
      <c r="HC39" s="258"/>
      <c r="HD39" s="258"/>
      <c r="HE39" s="258"/>
      <c r="HF39" s="258"/>
      <c r="HG39" s="258"/>
      <c r="HH39" s="258"/>
      <c r="HI39" s="258"/>
      <c r="HJ39" s="258"/>
      <c r="HK39" s="258"/>
      <c r="HL39" s="258"/>
      <c r="HM39" s="258"/>
      <c r="HN39" s="258"/>
      <c r="HO39" s="258"/>
      <c r="HP39" s="258"/>
      <c r="HQ39" s="258"/>
      <c r="HR39" s="258"/>
      <c r="HS39" s="258"/>
      <c r="HT39" s="258"/>
      <c r="HU39" s="258"/>
      <c r="HV39" s="258"/>
      <c r="HW39" s="258"/>
      <c r="HX39" s="258"/>
      <c r="HY39" s="258"/>
      <c r="HZ39" s="258"/>
      <c r="IA39" s="258"/>
      <c r="IB39" s="258"/>
      <c r="IC39" s="258"/>
      <c r="ID39" s="258"/>
      <c r="IE39" s="258"/>
      <c r="IF39" s="258"/>
      <c r="IG39" s="258"/>
      <c r="IH39" s="258"/>
      <c r="II39" s="258"/>
      <c r="IJ39" s="258"/>
      <c r="IK39" s="258"/>
      <c r="IL39" s="258"/>
      <c r="IM39" s="258"/>
      <c r="IN39" s="258"/>
      <c r="IO39" s="258"/>
      <c r="IP39" s="258"/>
      <c r="IQ39" s="258"/>
      <c r="IR39" s="258"/>
      <c r="IS39" s="258"/>
      <c r="IT39" s="258"/>
      <c r="IU39" s="258"/>
      <c r="IV39" s="258"/>
      <c r="IW39" s="258"/>
      <c r="IX39" s="258"/>
      <c r="IY39" s="258"/>
      <c r="IZ39" s="258"/>
      <c r="JA39" s="258"/>
      <c r="JB39" s="258"/>
      <c r="JC39" s="258"/>
      <c r="JD39" s="258"/>
      <c r="JE39" s="258"/>
      <c r="JF39" s="258"/>
      <c r="JG39" s="258"/>
      <c r="JH39" s="258"/>
      <c r="JI39" s="258"/>
      <c r="JJ39" s="258"/>
      <c r="JK39" s="258"/>
      <c r="JL39" s="258"/>
      <c r="JM39" s="258"/>
      <c r="JN39" s="258"/>
      <c r="JO39" s="258"/>
      <c r="JP39" s="258"/>
      <c r="JQ39" s="258"/>
      <c r="JR39" s="258"/>
      <c r="JS39" s="258"/>
      <c r="JT39" s="258"/>
      <c r="JU39" s="258"/>
      <c r="JV39" s="258"/>
      <c r="JW39" s="258"/>
      <c r="JX39" s="258"/>
      <c r="JY39" s="258"/>
      <c r="JZ39" s="258"/>
      <c r="KA39" s="258"/>
      <c r="KB39" s="258"/>
      <c r="KC39" s="258"/>
      <c r="KD39" s="258"/>
      <c r="KE39" s="258"/>
      <c r="KF39" s="258"/>
      <c r="KG39" s="258"/>
      <c r="KH39" s="258"/>
      <c r="KI39" s="258"/>
      <c r="KJ39" s="258"/>
      <c r="KK39" s="258"/>
      <c r="KL39" s="258"/>
      <c r="KM39" s="258"/>
      <c r="KN39" s="258"/>
      <c r="KO39" s="258"/>
      <c r="KP39" s="258"/>
      <c r="KQ39" s="258"/>
      <c r="KR39" s="258"/>
      <c r="KS39" s="258"/>
      <c r="KT39" s="258"/>
      <c r="KU39" s="258"/>
      <c r="KV39" s="258"/>
      <c r="KW39" s="258"/>
      <c r="KX39" s="258"/>
      <c r="KY39" s="258"/>
      <c r="KZ39" s="258"/>
      <c r="LA39" s="258"/>
      <c r="LB39" s="258"/>
      <c r="LC39" s="258"/>
      <c r="LD39" s="258"/>
      <c r="LE39" s="258"/>
      <c r="LF39" s="258"/>
      <c r="LG39" s="258"/>
      <c r="LH39" s="258"/>
      <c r="LI39" s="258"/>
      <c r="LJ39" s="258"/>
      <c r="LK39" s="258"/>
      <c r="LL39" s="258"/>
      <c r="LM39" s="258"/>
      <c r="LN39" s="258"/>
      <c r="LO39" s="258"/>
      <c r="LP39" s="258"/>
      <c r="LQ39" s="258"/>
      <c r="LR39" s="258"/>
      <c r="LS39" s="258"/>
      <c r="LT39" s="258"/>
      <c r="LU39" s="258"/>
      <c r="LV39" s="258"/>
      <c r="LW39" s="258"/>
      <c r="LX39" s="258"/>
      <c r="LY39" s="258"/>
      <c r="LZ39" s="258"/>
      <c r="MA39" s="258"/>
      <c r="MB39" s="258"/>
      <c r="MC39" s="258"/>
      <c r="MD39" s="258"/>
      <c r="ME39" s="258"/>
      <c r="MF39" s="258"/>
      <c r="MG39" s="258"/>
      <c r="MH39" s="258"/>
      <c r="MI39" s="258"/>
      <c r="MJ39" s="258"/>
      <c r="MK39" s="258"/>
      <c r="ML39" s="258"/>
      <c r="MM39" s="258"/>
      <c r="MN39" s="258"/>
      <c r="MO39" s="258"/>
      <c r="MP39" s="258"/>
      <c r="MQ39" s="258"/>
      <c r="MR39" s="258"/>
      <c r="MS39" s="258"/>
      <c r="MT39" s="258"/>
      <c r="MU39" s="258"/>
      <c r="MV39" s="258"/>
      <c r="MW39" s="258"/>
      <c r="MX39" s="258"/>
      <c r="MY39" s="258"/>
      <c r="MZ39" s="258"/>
      <c r="NA39" s="258"/>
      <c r="NB39" s="258"/>
      <c r="NC39" s="258"/>
      <c r="ND39" s="258"/>
      <c r="NE39" s="258"/>
      <c r="NF39" s="258"/>
      <c r="NG39" s="258"/>
      <c r="NH39" s="258"/>
      <c r="NI39" s="258"/>
      <c r="NJ39" s="258"/>
      <c r="NK39" s="258"/>
      <c r="NL39" s="258"/>
      <c r="NM39" s="258"/>
      <c r="NN39" s="258"/>
      <c r="NO39" s="258"/>
      <c r="NP39" s="258"/>
      <c r="NQ39" s="258"/>
      <c r="NR39" s="258"/>
      <c r="NS39" s="258"/>
      <c r="NT39" s="258"/>
      <c r="NU39" s="258"/>
      <c r="NV39" s="258"/>
      <c r="NW39" s="258"/>
      <c r="NX39" s="258"/>
      <c r="NY39" s="258"/>
      <c r="NZ39" s="258"/>
      <c r="OA39" s="258"/>
      <c r="OB39" s="258"/>
      <c r="OC39" s="258"/>
      <c r="OD39" s="258"/>
      <c r="OE39" s="258"/>
      <c r="OF39" s="258"/>
      <c r="OG39" s="258"/>
      <c r="OH39" s="258"/>
      <c r="OI39" s="258"/>
      <c r="OJ39" s="258"/>
      <c r="OK39" s="258"/>
      <c r="OL39" s="258"/>
      <c r="OM39" s="258"/>
      <c r="ON39" s="258"/>
      <c r="OO39" s="258"/>
      <c r="OP39" s="258"/>
      <c r="OQ39" s="258"/>
      <c r="OR39" s="258"/>
      <c r="OS39" s="258"/>
      <c r="OT39" s="258"/>
      <c r="OU39" s="258"/>
      <c r="OV39" s="258"/>
      <c r="OW39" s="258"/>
      <c r="OX39" s="258"/>
      <c r="OY39" s="258"/>
      <c r="OZ39" s="258"/>
      <c r="PA39" s="258"/>
      <c r="PB39" s="258"/>
      <c r="PC39" s="258"/>
      <c r="PD39" s="258"/>
      <c r="PE39" s="258"/>
      <c r="PF39" s="258"/>
      <c r="PG39" s="258"/>
      <c r="PH39" s="258"/>
      <c r="PI39" s="258"/>
      <c r="PJ39" s="258"/>
      <c r="PK39" s="258"/>
      <c r="PL39" s="258"/>
      <c r="PM39" s="258"/>
      <c r="PN39" s="258"/>
      <c r="PO39" s="258"/>
      <c r="PP39" s="258"/>
      <c r="PQ39" s="258"/>
      <c r="PR39" s="258"/>
      <c r="PS39" s="258"/>
      <c r="PT39" s="258"/>
      <c r="PU39" s="258"/>
      <c r="PV39" s="258"/>
      <c r="PW39" s="258"/>
      <c r="PX39" s="258"/>
      <c r="PY39" s="258"/>
      <c r="PZ39" s="258"/>
      <c r="QA39" s="258"/>
      <c r="QB39" s="258"/>
      <c r="QC39" s="258"/>
      <c r="QD39" s="258"/>
      <c r="QE39" s="258"/>
      <c r="QF39" s="258"/>
      <c r="QG39" s="258"/>
      <c r="QH39" s="258"/>
      <c r="QI39" s="258"/>
      <c r="QJ39" s="258"/>
      <c r="QK39" s="258"/>
      <c r="QL39" s="258"/>
      <c r="QM39" s="258"/>
      <c r="QN39" s="258"/>
      <c r="QO39" s="258"/>
      <c r="QP39" s="258"/>
      <c r="QQ39" s="258"/>
      <c r="QR39" s="258"/>
      <c r="QS39" s="258"/>
      <c r="QT39" s="258"/>
      <c r="QU39" s="258"/>
      <c r="QV39" s="258"/>
      <c r="QW39" s="258"/>
      <c r="QX39" s="258"/>
      <c r="QY39" s="258"/>
      <c r="QZ39" s="258"/>
      <c r="RA39" s="258"/>
      <c r="RB39" s="258"/>
      <c r="RC39" s="258"/>
      <c r="RD39" s="258"/>
      <c r="RE39" s="258"/>
      <c r="RF39" s="258"/>
      <c r="RG39" s="258"/>
      <c r="RH39" s="258"/>
      <c r="RI39" s="258"/>
      <c r="RJ39" s="258"/>
      <c r="RK39" s="258"/>
      <c r="RL39" s="258"/>
      <c r="RM39" s="258"/>
      <c r="RN39" s="258"/>
      <c r="RO39" s="258"/>
      <c r="RP39" s="258"/>
      <c r="RQ39" s="258"/>
      <c r="RR39" s="258"/>
      <c r="RS39" s="258"/>
      <c r="RT39" s="258"/>
      <c r="RU39" s="258"/>
      <c r="RV39" s="258"/>
      <c r="RW39" s="258"/>
      <c r="RX39" s="258"/>
      <c r="RY39" s="258"/>
      <c r="RZ39" s="258"/>
      <c r="SA39" s="258"/>
      <c r="SB39" s="258"/>
      <c r="SC39" s="258"/>
      <c r="SD39" s="258"/>
      <c r="SE39" s="258"/>
      <c r="SF39" s="258"/>
      <c r="SG39" s="258"/>
      <c r="SH39" s="258"/>
      <c r="SI39" s="258"/>
      <c r="SJ39" s="258"/>
      <c r="SK39" s="258"/>
      <c r="SL39" s="258"/>
      <c r="SM39" s="258"/>
      <c r="SN39" s="258"/>
      <c r="SO39" s="258"/>
      <c r="SP39" s="258"/>
      <c r="SQ39" s="258"/>
      <c r="SR39" s="258"/>
      <c r="SS39" s="258"/>
      <c r="ST39" s="258"/>
      <c r="SU39" s="258"/>
      <c r="SV39" s="258"/>
      <c r="SW39" s="258"/>
      <c r="SX39" s="258"/>
      <c r="SY39" s="258"/>
      <c r="SZ39" s="258"/>
      <c r="TA39" s="258"/>
      <c r="TB39" s="258"/>
      <c r="TC39" s="258"/>
      <c r="TD39" s="258"/>
      <c r="TE39" s="258"/>
      <c r="TF39" s="258"/>
      <c r="TG39" s="258"/>
      <c r="TH39" s="258"/>
      <c r="TI39" s="258"/>
      <c r="TJ39" s="258"/>
      <c r="TK39" s="258"/>
      <c r="TL39" s="258"/>
      <c r="TM39" s="258"/>
      <c r="TN39" s="258"/>
      <c r="TO39" s="258"/>
      <c r="TP39" s="258"/>
      <c r="TQ39" s="258"/>
      <c r="TR39" s="258"/>
      <c r="TS39" s="258"/>
      <c r="TT39" s="258"/>
      <c r="TU39" s="258"/>
      <c r="TV39" s="258"/>
      <c r="TW39" s="258"/>
      <c r="TX39" s="258"/>
      <c r="TY39" s="258"/>
      <c r="TZ39" s="258"/>
      <c r="UA39" s="258"/>
      <c r="UB39" s="258"/>
      <c r="UC39" s="258"/>
      <c r="UD39" s="258"/>
      <c r="UE39" s="258"/>
      <c r="UF39" s="258"/>
      <c r="UG39" s="258"/>
      <c r="UH39" s="258"/>
      <c r="UI39" s="258"/>
      <c r="UJ39" s="258"/>
      <c r="UK39" s="258"/>
      <c r="UL39" s="258"/>
      <c r="UM39" s="258"/>
      <c r="UN39" s="258"/>
      <c r="UO39" s="258"/>
      <c r="UP39" s="258"/>
      <c r="UQ39" s="258"/>
      <c r="UR39" s="258"/>
      <c r="US39" s="258"/>
      <c r="UT39" s="258"/>
      <c r="UU39" s="258"/>
      <c r="UV39" s="258"/>
      <c r="UW39" s="258"/>
      <c r="UX39" s="258"/>
      <c r="UY39" s="258"/>
      <c r="UZ39" s="258"/>
      <c r="VA39" s="258"/>
      <c r="VB39" s="258"/>
      <c r="VC39" s="258"/>
      <c r="VD39" s="258"/>
      <c r="VE39" s="258"/>
      <c r="VF39" s="258"/>
      <c r="VG39" s="258"/>
      <c r="VH39" s="258"/>
      <c r="VI39" s="258"/>
      <c r="VJ39" s="258"/>
      <c r="VK39" s="258"/>
      <c r="VL39" s="258"/>
      <c r="VM39" s="258"/>
      <c r="VN39" s="258"/>
      <c r="VO39" s="258"/>
      <c r="VP39" s="258"/>
      <c r="VQ39" s="258"/>
      <c r="VR39" s="258"/>
      <c r="VS39" s="258"/>
      <c r="VT39" s="258"/>
      <c r="VU39" s="258"/>
      <c r="VV39" s="258"/>
      <c r="VW39" s="258"/>
      <c r="VX39" s="258"/>
      <c r="VY39" s="258"/>
      <c r="VZ39" s="258"/>
      <c r="WA39" s="258"/>
      <c r="WB39" s="258"/>
      <c r="WC39" s="258"/>
      <c r="WD39" s="258"/>
      <c r="WE39" s="258"/>
      <c r="WF39" s="258"/>
      <c r="WG39" s="258"/>
      <c r="WH39" s="258"/>
      <c r="WI39" s="258"/>
      <c r="WJ39" s="258"/>
      <c r="WK39" s="258"/>
      <c r="WL39" s="258"/>
      <c r="WM39" s="258"/>
      <c r="WN39" s="258"/>
      <c r="WO39" s="258"/>
      <c r="WP39" s="258"/>
      <c r="WQ39" s="258"/>
      <c r="WR39" s="258"/>
      <c r="WS39" s="258"/>
      <c r="WT39" s="258"/>
      <c r="WU39" s="258"/>
      <c r="WV39" s="258"/>
      <c r="WW39" s="258"/>
      <c r="WX39" s="258"/>
      <c r="WY39" s="258"/>
      <c r="WZ39" s="258"/>
      <c r="XA39" s="258"/>
      <c r="XB39" s="258"/>
      <c r="XC39" s="258"/>
      <c r="XD39" s="258"/>
      <c r="XE39" s="258"/>
      <c r="XF39" s="258"/>
      <c r="XG39" s="258"/>
      <c r="XH39" s="258"/>
      <c r="XI39" s="258"/>
      <c r="XJ39" s="258"/>
      <c r="XK39" s="258"/>
      <c r="XL39" s="258"/>
      <c r="XM39" s="258"/>
      <c r="XN39" s="258"/>
      <c r="XO39" s="258"/>
      <c r="XP39" s="258"/>
      <c r="XQ39" s="258"/>
      <c r="XR39" s="258"/>
      <c r="XS39" s="258"/>
      <c r="XT39" s="258"/>
      <c r="XU39" s="258"/>
      <c r="XV39" s="258"/>
      <c r="XW39" s="258"/>
      <c r="XX39" s="258"/>
      <c r="XY39" s="258"/>
      <c r="XZ39" s="258"/>
      <c r="YA39" s="258"/>
      <c r="YB39" s="258"/>
      <c r="YC39" s="258"/>
      <c r="YD39" s="258"/>
      <c r="YE39" s="258"/>
      <c r="YF39" s="258"/>
      <c r="YG39" s="258"/>
      <c r="YH39" s="258"/>
      <c r="YI39" s="258"/>
      <c r="YJ39" s="258"/>
      <c r="YK39" s="258"/>
      <c r="YL39" s="258"/>
      <c r="YM39" s="258"/>
      <c r="YN39" s="258"/>
      <c r="YO39" s="258"/>
      <c r="YP39" s="258"/>
      <c r="YQ39" s="258"/>
      <c r="YR39" s="258"/>
      <c r="YS39" s="258"/>
      <c r="YT39" s="258"/>
      <c r="YU39" s="258"/>
      <c r="YV39" s="258"/>
      <c r="YW39" s="258"/>
      <c r="YX39" s="258"/>
      <c r="YY39" s="258"/>
      <c r="YZ39" s="258"/>
      <c r="ZA39" s="258"/>
      <c r="ZB39" s="258"/>
      <c r="ZC39" s="258"/>
      <c r="ZD39" s="258"/>
      <c r="ZE39" s="258"/>
      <c r="ZF39" s="258"/>
      <c r="ZG39" s="258"/>
      <c r="ZH39" s="258"/>
      <c r="ZI39" s="258"/>
      <c r="ZJ39" s="258"/>
      <c r="ZK39" s="258"/>
      <c r="ZL39" s="258"/>
      <c r="ZM39" s="258"/>
      <c r="ZN39" s="258"/>
      <c r="ZO39" s="258"/>
      <c r="ZP39" s="258"/>
      <c r="ZQ39" s="258"/>
      <c r="ZR39" s="258"/>
      <c r="ZS39" s="258"/>
      <c r="ZT39" s="258"/>
      <c r="ZU39" s="258"/>
      <c r="ZV39" s="258"/>
      <c r="ZW39" s="258"/>
      <c r="ZX39" s="258"/>
      <c r="ZY39" s="258"/>
      <c r="ZZ39" s="258"/>
      <c r="AAA39" s="258"/>
      <c r="AAB39" s="258"/>
      <c r="AAC39" s="258"/>
      <c r="AAD39" s="258"/>
      <c r="AAE39" s="258"/>
      <c r="AAF39" s="258"/>
      <c r="AAG39" s="258"/>
      <c r="AAH39" s="258"/>
      <c r="AAI39" s="258"/>
      <c r="AAJ39" s="258"/>
      <c r="AAK39" s="258"/>
      <c r="AAL39" s="258"/>
      <c r="AAM39" s="258"/>
      <c r="AAN39" s="258"/>
      <c r="AAO39" s="258"/>
      <c r="AAP39" s="258"/>
      <c r="AAQ39" s="258"/>
      <c r="AAR39" s="258"/>
      <c r="AAS39" s="258"/>
      <c r="AAT39" s="258"/>
      <c r="AAU39" s="258"/>
      <c r="AAV39" s="258"/>
      <c r="AAW39" s="258"/>
      <c r="AAX39" s="258"/>
      <c r="AAY39" s="258"/>
      <c r="AAZ39" s="258"/>
      <c r="ABA39" s="258"/>
      <c r="ABB39" s="258"/>
      <c r="ABC39" s="258"/>
      <c r="ABD39" s="258"/>
      <c r="ABE39" s="258"/>
      <c r="ABF39" s="258"/>
      <c r="ABG39" s="258"/>
      <c r="ABH39" s="258"/>
      <c r="ABI39" s="258"/>
      <c r="ABJ39" s="258"/>
      <c r="ABK39" s="258"/>
      <c r="ABL39" s="258"/>
      <c r="ABM39" s="258"/>
      <c r="ABN39" s="258"/>
      <c r="ABO39" s="258"/>
      <c r="ABP39" s="258"/>
      <c r="ABQ39" s="258"/>
      <c r="ABR39" s="258"/>
      <c r="ABS39" s="258"/>
      <c r="ABT39" s="258"/>
      <c r="ABU39" s="258"/>
      <c r="ABV39" s="258"/>
      <c r="ABW39" s="258"/>
      <c r="ABX39" s="258"/>
      <c r="ABY39" s="258"/>
      <c r="ABZ39" s="258"/>
      <c r="ACA39" s="258"/>
      <c r="ACB39" s="258"/>
      <c r="ACC39" s="258"/>
      <c r="ACD39" s="258"/>
      <c r="ACE39" s="258"/>
      <c r="ACF39" s="258"/>
      <c r="ACG39" s="258"/>
      <c r="ACH39" s="258"/>
      <c r="ACI39" s="258"/>
      <c r="ACJ39" s="258"/>
      <c r="ACK39" s="258"/>
      <c r="ACL39" s="258"/>
      <c r="ACM39" s="258"/>
      <c r="ACN39" s="258"/>
      <c r="ACO39" s="258"/>
      <c r="ACP39" s="258"/>
      <c r="ACQ39" s="258"/>
      <c r="ACR39" s="258"/>
      <c r="ACS39" s="258"/>
      <c r="ACT39" s="258"/>
      <c r="ACU39" s="258"/>
      <c r="ACV39" s="258"/>
      <c r="ACW39" s="258"/>
      <c r="ACX39" s="258"/>
      <c r="ACY39" s="258"/>
      <c r="ACZ39" s="258"/>
      <c r="ADA39" s="258"/>
      <c r="ADB39" s="258"/>
      <c r="ADC39" s="258"/>
      <c r="ADD39" s="258"/>
      <c r="ADE39" s="258"/>
      <c r="ADF39" s="258"/>
      <c r="ADG39" s="258"/>
      <c r="ADH39" s="258"/>
      <c r="ADI39" s="258"/>
      <c r="ADJ39" s="258"/>
      <c r="ADK39" s="258"/>
      <c r="ADL39" s="258"/>
      <c r="ADM39" s="258"/>
      <c r="ADN39" s="258"/>
      <c r="ADO39" s="258"/>
      <c r="ADP39" s="258"/>
      <c r="ADQ39" s="258"/>
      <c r="ADR39" s="258"/>
      <c r="ADS39" s="258"/>
      <c r="ADT39" s="258"/>
      <c r="ADU39" s="258"/>
      <c r="ADV39" s="258"/>
      <c r="ADW39" s="258"/>
      <c r="ADX39" s="258"/>
      <c r="ADY39" s="258"/>
      <c r="ADZ39" s="258"/>
      <c r="AEA39" s="258"/>
      <c r="AEB39" s="258"/>
      <c r="AEC39" s="258"/>
      <c r="AED39" s="258"/>
      <c r="AEE39" s="258"/>
      <c r="AEF39" s="258"/>
      <c r="AEG39" s="258"/>
      <c r="AEH39" s="258"/>
      <c r="AEI39" s="258"/>
      <c r="AEJ39" s="258"/>
      <c r="AEK39" s="258"/>
      <c r="AEL39" s="258"/>
      <c r="AEM39" s="258"/>
      <c r="AEN39" s="258"/>
      <c r="AEO39" s="258"/>
      <c r="AEP39" s="258"/>
      <c r="AEQ39" s="258"/>
      <c r="AER39" s="258"/>
      <c r="AES39" s="258"/>
      <c r="AET39" s="258"/>
      <c r="AEU39" s="258"/>
      <c r="AEV39" s="258"/>
      <c r="AEW39" s="258"/>
      <c r="AEX39" s="258"/>
      <c r="AEY39" s="258"/>
      <c r="AEZ39" s="258"/>
      <c r="AFA39" s="258"/>
      <c r="AFB39" s="258"/>
      <c r="AFC39" s="258"/>
      <c r="AFD39" s="258"/>
      <c r="AFE39" s="258"/>
      <c r="AFF39" s="258"/>
      <c r="AFG39" s="258"/>
      <c r="AFH39" s="258"/>
      <c r="AFI39" s="258"/>
      <c r="AFJ39" s="258"/>
      <c r="AFK39" s="258"/>
      <c r="AFL39" s="258"/>
      <c r="AFM39" s="258"/>
      <c r="AFN39" s="258"/>
      <c r="AFO39" s="258"/>
      <c r="AFP39" s="258"/>
      <c r="AFQ39" s="258"/>
      <c r="AFR39" s="258"/>
      <c r="AFS39" s="258"/>
      <c r="AFT39" s="258"/>
      <c r="AFU39" s="258"/>
      <c r="AFV39" s="258"/>
      <c r="AFW39" s="258"/>
      <c r="AFX39" s="258"/>
      <c r="AFY39" s="258"/>
      <c r="AFZ39" s="258"/>
      <c r="AGA39" s="258"/>
      <c r="AGB39" s="258"/>
      <c r="AGC39" s="258"/>
      <c r="AGD39" s="258"/>
      <c r="AGE39" s="258"/>
      <c r="AGF39" s="258"/>
      <c r="AGG39" s="258"/>
      <c r="AGH39" s="258"/>
      <c r="AGI39" s="258"/>
      <c r="AGJ39" s="258"/>
      <c r="AGK39" s="258"/>
      <c r="AGL39" s="258"/>
      <c r="AGM39" s="258"/>
      <c r="AGN39" s="258"/>
      <c r="AGO39" s="258"/>
      <c r="AGP39" s="258"/>
      <c r="AGQ39" s="258"/>
      <c r="AGR39" s="258"/>
      <c r="AGS39" s="258"/>
      <c r="AGT39" s="258"/>
      <c r="AGU39" s="258"/>
      <c r="AGV39" s="258"/>
      <c r="AGW39" s="258"/>
      <c r="AGX39" s="258"/>
      <c r="AGY39" s="258"/>
      <c r="AGZ39" s="258"/>
      <c r="AHA39" s="258"/>
      <c r="AHB39" s="258"/>
      <c r="AHC39" s="258"/>
      <c r="AHD39" s="258"/>
      <c r="AHE39" s="258"/>
      <c r="AHF39" s="258"/>
      <c r="AHG39" s="258"/>
      <c r="AHH39" s="258"/>
      <c r="AHI39" s="258"/>
      <c r="AHJ39" s="258"/>
      <c r="AHK39" s="258"/>
      <c r="AHL39" s="258"/>
      <c r="AHM39" s="258"/>
      <c r="AHN39" s="258"/>
      <c r="AHO39" s="258"/>
      <c r="AHP39" s="258"/>
      <c r="AHQ39" s="258"/>
      <c r="AHR39" s="258"/>
      <c r="AHS39" s="258"/>
      <c r="AHT39" s="258"/>
      <c r="AHU39" s="258"/>
      <c r="AHV39" s="258"/>
      <c r="AHW39" s="258"/>
      <c r="AHX39" s="258"/>
      <c r="AHY39" s="258"/>
      <c r="AHZ39" s="258"/>
      <c r="AIA39" s="258"/>
      <c r="AIB39" s="258"/>
      <c r="AIC39" s="258"/>
      <c r="AID39" s="258"/>
      <c r="AIE39" s="258"/>
      <c r="AIF39" s="258"/>
      <c r="AIG39" s="258"/>
      <c r="AIH39" s="258"/>
      <c r="AII39" s="258"/>
      <c r="AIJ39" s="258"/>
      <c r="AIK39" s="258"/>
      <c r="AIL39" s="258"/>
      <c r="AIM39" s="258"/>
      <c r="AIN39" s="258"/>
      <c r="AIO39" s="258"/>
      <c r="AIP39" s="258"/>
      <c r="AIQ39" s="258"/>
      <c r="AIR39" s="258"/>
      <c r="AIS39" s="258"/>
      <c r="AIT39" s="258"/>
      <c r="AIU39" s="258"/>
      <c r="AIV39" s="258"/>
      <c r="AIW39" s="258"/>
      <c r="AIX39" s="258"/>
      <c r="AIY39" s="258"/>
      <c r="AIZ39" s="258"/>
      <c r="AJA39" s="258"/>
      <c r="AJB39" s="258"/>
      <c r="AJC39" s="258"/>
      <c r="AJD39" s="258"/>
      <c r="AJE39" s="258"/>
      <c r="AJF39" s="258"/>
      <c r="AJG39" s="258"/>
      <c r="AJH39" s="258"/>
      <c r="AJI39" s="258"/>
      <c r="AJJ39" s="258"/>
      <c r="AJK39" s="258"/>
      <c r="AJL39" s="258"/>
      <c r="AJM39" s="258"/>
      <c r="AJN39" s="258"/>
      <c r="AJO39" s="258"/>
      <c r="AJP39" s="258"/>
      <c r="AJQ39" s="258"/>
      <c r="AJR39" s="258"/>
      <c r="AJS39" s="258"/>
      <c r="AJT39" s="258"/>
      <c r="AJU39" s="258"/>
      <c r="AJV39" s="258"/>
      <c r="AJW39" s="258"/>
      <c r="AJX39" s="258"/>
      <c r="AJY39" s="258"/>
      <c r="AJZ39" s="258"/>
      <c r="AKA39" s="258"/>
      <c r="AKB39" s="258"/>
      <c r="AKC39" s="258"/>
      <c r="AKD39" s="258"/>
      <c r="AKE39" s="258"/>
      <c r="AKF39" s="258"/>
      <c r="AKG39" s="258"/>
      <c r="AKH39" s="258"/>
      <c r="AKI39" s="258"/>
      <c r="AKJ39" s="258"/>
      <c r="AKK39" s="258"/>
      <c r="AKL39" s="258"/>
      <c r="AKM39" s="258"/>
      <c r="AKN39" s="258"/>
      <c r="AKO39" s="258"/>
      <c r="AKP39" s="258"/>
      <c r="AKQ39" s="258"/>
      <c r="AKR39" s="258"/>
      <c r="AKS39" s="258"/>
      <c r="AKT39" s="258"/>
      <c r="AKU39" s="258"/>
      <c r="AKV39" s="258"/>
      <c r="AKW39" s="258"/>
      <c r="AKX39" s="258"/>
      <c r="AKY39" s="258"/>
      <c r="AKZ39" s="258"/>
      <c r="ALA39" s="258"/>
      <c r="ALB39" s="258"/>
      <c r="ALC39" s="258"/>
      <c r="ALD39" s="258"/>
      <c r="ALE39" s="258"/>
      <c r="ALF39" s="258"/>
      <c r="ALG39" s="258"/>
      <c r="ALH39" s="258"/>
      <c r="ALI39" s="258"/>
      <c r="ALJ39" s="258"/>
      <c r="ALK39" s="258"/>
      <c r="ALL39" s="258"/>
      <c r="ALM39" s="258"/>
      <c r="ALN39" s="258"/>
      <c r="ALO39" s="258"/>
      <c r="ALP39" s="258"/>
      <c r="ALQ39" s="258"/>
      <c r="ALR39" s="258"/>
      <c r="ALS39" s="258"/>
      <c r="ALT39" s="258"/>
      <c r="ALU39" s="258"/>
      <c r="ALV39" s="258"/>
      <c r="ALW39" s="258"/>
      <c r="ALX39" s="258"/>
      <c r="ALY39" s="258"/>
      <c r="ALZ39" s="258"/>
      <c r="AMA39" s="258"/>
      <c r="AMB39" s="258"/>
      <c r="AMC39" s="258"/>
    </row>
    <row r="40" customFormat="false" ht="27.75" hidden="false" customHeight="true" outlineLevel="0" collapsed="false">
      <c r="A40" s="909" t="s">
        <v>522</v>
      </c>
      <c r="B40" s="909"/>
      <c r="C40" s="909"/>
      <c r="D40" s="909"/>
      <c r="E40" s="909"/>
      <c r="F40" s="909"/>
      <c r="G40" s="910"/>
      <c r="H40" s="911"/>
      <c r="I40" s="912"/>
      <c r="J40" s="912"/>
      <c r="L40" s="468"/>
      <c r="M40" s="468"/>
      <c r="N40" s="468"/>
      <c r="O40" s="468"/>
      <c r="P40" s="468"/>
      <c r="Q40" s="468"/>
      <c r="R40" s="468"/>
      <c r="S40" s="837"/>
    </row>
    <row r="41" customFormat="false" ht="27.75" hidden="false" customHeight="true" outlineLevel="0" collapsed="false">
      <c r="A41" s="913"/>
      <c r="B41" s="914"/>
      <c r="C41" s="915"/>
      <c r="D41" s="915"/>
      <c r="E41" s="915"/>
      <c r="F41" s="917"/>
      <c r="G41" s="918"/>
      <c r="H41" s="919"/>
      <c r="I41" s="920"/>
      <c r="J41" s="921"/>
      <c r="L41" s="922"/>
      <c r="M41" s="922"/>
      <c r="N41" s="922"/>
      <c r="O41" s="922"/>
      <c r="P41" s="922"/>
      <c r="Q41" s="922"/>
      <c r="R41" s="922"/>
      <c r="S41" s="923"/>
    </row>
    <row r="42" customFormat="false" ht="27.75" hidden="false" customHeight="true" outlineLevel="0" collapsed="false">
      <c r="A42" s="913"/>
      <c r="B42" s="924"/>
      <c r="C42" s="258"/>
      <c r="D42" s="258"/>
      <c r="E42" s="258"/>
      <c r="F42" s="925"/>
      <c r="G42" s="926"/>
      <c r="H42" s="927"/>
      <c r="I42" s="928"/>
      <c r="J42" s="929"/>
      <c r="L42" s="922"/>
      <c r="M42" s="922"/>
      <c r="N42" s="922"/>
      <c r="O42" s="922"/>
      <c r="P42" s="922"/>
      <c r="Q42" s="922"/>
      <c r="R42" s="922"/>
      <c r="S42" s="923"/>
    </row>
    <row r="43" customFormat="false" ht="27.75" hidden="false" customHeight="true" outlineLevel="0" collapsed="false">
      <c r="A43" s="930"/>
      <c r="B43" s="930"/>
      <c r="C43" s="930"/>
      <c r="D43" s="930"/>
      <c r="E43" s="930"/>
      <c r="F43" s="930"/>
      <c r="G43" s="931" t="s">
        <v>134</v>
      </c>
      <c r="H43" s="932" t="n">
        <f aca="false">Dados!D25</f>
        <v>0.02</v>
      </c>
      <c r="I43" s="933" t="n">
        <f aca="false">SUM(I41:I42)</f>
        <v>0</v>
      </c>
      <c r="J43" s="934"/>
      <c r="L43" s="468"/>
      <c r="M43" s="468"/>
      <c r="N43" s="468"/>
      <c r="O43" s="468"/>
      <c r="P43" s="468"/>
      <c r="Q43" s="468"/>
      <c r="R43" s="468"/>
      <c r="S43" s="837"/>
    </row>
    <row r="44" customFormat="false" ht="39.75" hidden="false" customHeight="true" outlineLevel="0" collapsed="false">
      <c r="A44" s="935" t="str">
        <f aca="false">A26</f>
        <v>SUBSEÇÃO JUDICIÁRIA DE DIVINÓPOLIS</v>
      </c>
      <c r="B44" s="935"/>
      <c r="C44" s="935"/>
      <c r="D44" s="935"/>
      <c r="E44" s="935"/>
      <c r="F44" s="935"/>
      <c r="G44" s="935"/>
      <c r="H44" s="935"/>
      <c r="I44" s="936" t="n">
        <f aca="false">I39+I43</f>
        <v>46410.65</v>
      </c>
      <c r="J44" s="937"/>
      <c r="L44" s="468"/>
      <c r="M44" s="468"/>
      <c r="N44" s="468"/>
      <c r="O44" s="468"/>
      <c r="P44" s="468"/>
      <c r="Q44" s="468"/>
      <c r="R44" s="468"/>
      <c r="S44" s="837"/>
    </row>
    <row r="45" customFormat="false" ht="32.25" hidden="false" customHeight="true" outlineLevel="0" collapsed="false">
      <c r="A45" s="846" t="str">
        <f aca="false">GVS!$A$7</f>
        <v>SUBSEÇÃO JUDICIÁRIA DE GOVERNADOR VALADARES </v>
      </c>
      <c r="B45" s="846"/>
      <c r="C45" s="846"/>
      <c r="D45" s="15"/>
      <c r="E45" s="15"/>
      <c r="F45" s="15"/>
      <c r="G45" s="847" t="s">
        <v>12</v>
      </c>
      <c r="H45" s="848" t="n">
        <f aca="false">$H$7</f>
        <v>0</v>
      </c>
      <c r="I45" s="848"/>
      <c r="J45" s="849"/>
      <c r="L45" s="468"/>
      <c r="M45" s="468"/>
      <c r="N45" s="468"/>
      <c r="O45" s="468"/>
      <c r="P45" s="468"/>
      <c r="Q45" s="468"/>
      <c r="R45" s="468"/>
      <c r="S45" s="837"/>
    </row>
    <row r="46" customFormat="false" ht="21.75" hidden="false" customHeight="true" outlineLevel="0" collapsed="false">
      <c r="A46" s="850" t="s">
        <v>508</v>
      </c>
      <c r="B46" s="850"/>
      <c r="C46" s="850"/>
      <c r="D46" s="851" t="n">
        <f aca="false">GVS!$G$53</f>
        <v>8945.69</v>
      </c>
      <c r="E46" s="851" t="n">
        <f aca="false">GVS!$H$53</f>
        <v>0</v>
      </c>
      <c r="F46" s="851" t="n">
        <f aca="false">GVS!$I$53</f>
        <v>0</v>
      </c>
      <c r="G46" s="851" t="n">
        <f aca="false">GVS!$J$53</f>
        <v>8765.5</v>
      </c>
      <c r="H46" s="851" t="n">
        <f aca="false">GVS!$K$53</f>
        <v>0</v>
      </c>
      <c r="I46" s="852" t="n">
        <f aca="false">GVS!$L$53</f>
        <v>10804.37</v>
      </c>
      <c r="J46" s="852"/>
      <c r="L46" s="854" t="n">
        <f aca="false">GVS!G20</f>
        <v>3282.37</v>
      </c>
      <c r="M46" s="854" t="n">
        <f aca="false">GVS!H20</f>
        <v>0</v>
      </c>
      <c r="N46" s="854" t="n">
        <f aca="false">GVS!I20</f>
        <v>0</v>
      </c>
      <c r="O46" s="854" t="n">
        <f aca="false">GVS!J20</f>
        <v>3282.37</v>
      </c>
      <c r="P46" s="854" t="n">
        <f aca="false">GVS!K20</f>
        <v>0</v>
      </c>
      <c r="Q46" s="854" t="n">
        <f aca="false">GVS!L20</f>
        <v>4044.85858305455</v>
      </c>
      <c r="R46" s="468"/>
      <c r="S46" s="837"/>
    </row>
    <row r="47" s="258" customFormat="true" ht="21.75" hidden="false" customHeight="true" outlineLevel="0" collapsed="false">
      <c r="A47" s="855" t="s">
        <v>509</v>
      </c>
      <c r="B47" s="855"/>
      <c r="C47" s="855"/>
      <c r="D47" s="856" t="n">
        <f aca="false">Dados!$F$26</f>
        <v>2</v>
      </c>
      <c r="E47" s="856" t="n">
        <f aca="false">Dados!$H$26</f>
        <v>0</v>
      </c>
      <c r="F47" s="856" t="n">
        <f aca="false">Dados!$J$26</f>
        <v>0</v>
      </c>
      <c r="G47" s="856" t="n">
        <f aca="false">Dados!$L$26</f>
        <v>1</v>
      </c>
      <c r="H47" s="856" t="n">
        <f aca="false">Dados!$N$26</f>
        <v>0</v>
      </c>
      <c r="I47" s="858" t="n">
        <f aca="false">Dados!$P$26</f>
        <v>1</v>
      </c>
      <c r="J47" s="859"/>
      <c r="L47" s="468" t="n">
        <f aca="false">L46*D47*D48</f>
        <v>6564.74</v>
      </c>
      <c r="M47" s="468" t="n">
        <f aca="false">M46*E47*E48</f>
        <v>0</v>
      </c>
      <c r="N47" s="468" t="n">
        <f aca="false">N46*F47*F48</f>
        <v>0</v>
      </c>
      <c r="O47" s="468" t="n">
        <f aca="false">O46*G47*G48</f>
        <v>6564.74</v>
      </c>
      <c r="P47" s="468" t="n">
        <f aca="false">P46*H47*H48</f>
        <v>0</v>
      </c>
      <c r="Q47" s="938" t="n">
        <f aca="false">Q46*I47*I48</f>
        <v>8089.71716610909</v>
      </c>
      <c r="R47" s="938" t="n">
        <f aca="false">SUM(L47:Q47)</f>
        <v>21219.1971661091</v>
      </c>
      <c r="S47" s="869" t="n">
        <f aca="false">R47*R3</f>
        <v>7032.37720416378</v>
      </c>
      <c r="T47" s="281" t="s">
        <v>524</v>
      </c>
    </row>
    <row r="48" s="258" customFormat="true" ht="21.75" hidden="false" customHeight="true" outlineLevel="0" collapsed="false">
      <c r="A48" s="860" t="s">
        <v>510</v>
      </c>
      <c r="B48" s="860"/>
      <c r="C48" s="860"/>
      <c r="D48" s="861" t="n">
        <f aca="false">Dados!$G$26</f>
        <v>1</v>
      </c>
      <c r="E48" s="861" t="n">
        <f aca="false">Dados!$I$26</f>
        <v>0</v>
      </c>
      <c r="F48" s="861" t="n">
        <f aca="false">Dados!$K$26</f>
        <v>0</v>
      </c>
      <c r="G48" s="861" t="n">
        <f aca="false">Dados!$M$26</f>
        <v>2</v>
      </c>
      <c r="H48" s="861" t="n">
        <f aca="false">Dados!$O$26</f>
        <v>0</v>
      </c>
      <c r="I48" s="862" t="n">
        <f aca="false">Dados!$Q$26</f>
        <v>2</v>
      </c>
      <c r="J48" s="863"/>
      <c r="L48" s="468"/>
      <c r="M48" s="468"/>
      <c r="N48" s="468"/>
      <c r="O48" s="468"/>
      <c r="P48" s="468"/>
      <c r="Q48" s="468"/>
      <c r="R48" s="468"/>
      <c r="S48" s="837"/>
    </row>
    <row r="49" customFormat="false" ht="21.75" hidden="false" customHeight="true" outlineLevel="0" collapsed="false">
      <c r="A49" s="864" t="s">
        <v>5</v>
      </c>
      <c r="B49" s="864"/>
      <c r="C49" s="864"/>
      <c r="D49" s="865" t="n">
        <f aca="false">((D46*D47)*D48)</f>
        <v>17891.38</v>
      </c>
      <c r="E49" s="865" t="n">
        <f aca="false">((E46*E47)*E48)</f>
        <v>0</v>
      </c>
      <c r="F49" s="865" t="n">
        <f aca="false">((F46*F47)*F48)</f>
        <v>0</v>
      </c>
      <c r="G49" s="865" t="n">
        <f aca="false">((G46*G47)*G48)</f>
        <v>17531</v>
      </c>
      <c r="H49" s="865" t="n">
        <f aca="false">((H46*H47)*H48)</f>
        <v>0</v>
      </c>
      <c r="I49" s="866" t="n">
        <f aca="false">((I46*I47)*I48)</f>
        <v>21608.74</v>
      </c>
      <c r="J49" s="867"/>
      <c r="L49" s="468"/>
      <c r="M49" s="468"/>
      <c r="N49" s="468"/>
      <c r="O49" s="468"/>
      <c r="P49" s="468"/>
      <c r="Q49" s="468"/>
      <c r="R49" s="468"/>
      <c r="S49" s="837"/>
    </row>
    <row r="50" customFormat="false" ht="21.75" hidden="false" customHeight="true" outlineLevel="0" collapsed="false">
      <c r="A50" s="870" t="s">
        <v>511</v>
      </c>
      <c r="B50" s="871" t="s">
        <v>512</v>
      </c>
      <c r="C50" s="872" t="s">
        <v>513</v>
      </c>
      <c r="D50" s="873" t="n">
        <v>0</v>
      </c>
      <c r="E50" s="873" t="n">
        <v>0</v>
      </c>
      <c r="F50" s="873" t="n">
        <v>0</v>
      </c>
      <c r="G50" s="873" t="n">
        <v>0</v>
      </c>
      <c r="H50" s="873" t="n">
        <v>0</v>
      </c>
      <c r="I50" s="875" t="n">
        <v>0</v>
      </c>
      <c r="J50" s="876"/>
      <c r="L50" s="468"/>
      <c r="M50" s="468"/>
      <c r="N50" s="468"/>
      <c r="O50" s="468"/>
      <c r="P50" s="468"/>
      <c r="Q50" s="468"/>
      <c r="R50" s="468"/>
      <c r="S50" s="837"/>
    </row>
    <row r="51" customFormat="false" ht="21.75" hidden="false" customHeight="true" outlineLevel="0" collapsed="false">
      <c r="A51" s="870"/>
      <c r="B51" s="871"/>
      <c r="C51" s="877" t="s">
        <v>384</v>
      </c>
      <c r="D51" s="878" t="n">
        <f aca="false">ROUND((D46/30*D50),2)</f>
        <v>0</v>
      </c>
      <c r="E51" s="878" t="n">
        <f aca="false">ROUND((E46/30*E50),2)</f>
        <v>0</v>
      </c>
      <c r="F51" s="878" t="n">
        <f aca="false">ROUND((F46/30*F50),2)</f>
        <v>0</v>
      </c>
      <c r="G51" s="878" t="n">
        <f aca="false">ROUND((G46/30*G50),2)</f>
        <v>0</v>
      </c>
      <c r="H51" s="878" t="n">
        <f aca="false">ROUND((H46/30*H50),2)</f>
        <v>0</v>
      </c>
      <c r="I51" s="879" t="n">
        <f aca="false">ROUND((I46/30*I50),2)</f>
        <v>0</v>
      </c>
      <c r="J51" s="880"/>
      <c r="L51" s="468"/>
      <c r="M51" s="468"/>
      <c r="N51" s="468"/>
      <c r="O51" s="468"/>
      <c r="P51" s="468"/>
      <c r="Q51" s="468"/>
      <c r="R51" s="468"/>
      <c r="S51" s="837"/>
    </row>
    <row r="52" customFormat="false" ht="21.75" hidden="false" customHeight="true" outlineLevel="0" collapsed="false">
      <c r="A52" s="870"/>
      <c r="B52" s="881" t="s">
        <v>514</v>
      </c>
      <c r="C52" s="882" t="s">
        <v>515</v>
      </c>
      <c r="D52" s="883" t="n">
        <f aca="false">GVS!$G$87</f>
        <v>7303.15</v>
      </c>
      <c r="E52" s="883" t="n">
        <f aca="false">GVS!$H$87</f>
        <v>0</v>
      </c>
      <c r="F52" s="883" t="n">
        <f aca="false">GVS!$I$87</f>
        <v>0</v>
      </c>
      <c r="G52" s="883" t="n">
        <f aca="false">GVS!$J$87</f>
        <v>7122.97</v>
      </c>
      <c r="H52" s="883" t="n">
        <f aca="false">GVS!$K$87</f>
        <v>0</v>
      </c>
      <c r="I52" s="884" t="n">
        <f aca="false">GVS!$L$87</f>
        <v>8928.09</v>
      </c>
      <c r="J52" s="885"/>
      <c r="L52" s="468"/>
      <c r="M52" s="468"/>
      <c r="N52" s="468"/>
      <c r="O52" s="468"/>
      <c r="P52" s="468"/>
      <c r="Q52" s="468"/>
      <c r="R52" s="468"/>
      <c r="S52" s="837"/>
    </row>
    <row r="53" customFormat="false" ht="21.75" hidden="false" customHeight="true" outlineLevel="0" collapsed="false">
      <c r="A53" s="870"/>
      <c r="B53" s="881"/>
      <c r="C53" s="886" t="s">
        <v>516</v>
      </c>
      <c r="D53" s="887" t="n">
        <v>0</v>
      </c>
      <c r="E53" s="887" t="n">
        <v>0</v>
      </c>
      <c r="F53" s="887" t="n">
        <v>0</v>
      </c>
      <c r="G53" s="887" t="n">
        <v>0</v>
      </c>
      <c r="H53" s="887" t="n">
        <v>0</v>
      </c>
      <c r="I53" s="888" t="n">
        <v>0</v>
      </c>
      <c r="J53" s="889"/>
      <c r="L53" s="468"/>
      <c r="M53" s="468"/>
      <c r="N53" s="468"/>
      <c r="O53" s="468"/>
      <c r="P53" s="468"/>
      <c r="Q53" s="468"/>
      <c r="R53" s="468"/>
      <c r="S53" s="837"/>
    </row>
    <row r="54" customFormat="false" ht="21.75" hidden="false" customHeight="true" outlineLevel="0" collapsed="false">
      <c r="A54" s="870"/>
      <c r="B54" s="881"/>
      <c r="C54" s="890" t="s">
        <v>517</v>
      </c>
      <c r="D54" s="891" t="n">
        <f aca="false">ROUND(((D52/30)*D53),2)</f>
        <v>0</v>
      </c>
      <c r="E54" s="891" t="n">
        <f aca="false">ROUND(((E52/30)*E53),2)</f>
        <v>0</v>
      </c>
      <c r="F54" s="891" t="n">
        <f aca="false">ROUND(((F52/30)*F53),2)</f>
        <v>0</v>
      </c>
      <c r="G54" s="891" t="n">
        <f aca="false">ROUND(((G52/30)*G53),2)</f>
        <v>0</v>
      </c>
      <c r="H54" s="891" t="n">
        <f aca="false">ROUND(((H52/30)*H53),2)</f>
        <v>0</v>
      </c>
      <c r="I54" s="892" t="n">
        <f aca="false">ROUND(((I52/30)*I53),2)</f>
        <v>0</v>
      </c>
      <c r="J54" s="893"/>
      <c r="L54" s="468"/>
      <c r="M54" s="468"/>
      <c r="N54" s="468"/>
      <c r="O54" s="468"/>
      <c r="P54" s="468"/>
      <c r="Q54" s="468"/>
      <c r="R54" s="468"/>
      <c r="S54" s="837"/>
    </row>
    <row r="55" customFormat="false" ht="39" hidden="false" customHeight="true" outlineLevel="0" collapsed="false">
      <c r="A55" s="894" t="s">
        <v>518</v>
      </c>
      <c r="B55" s="894"/>
      <c r="C55" s="894"/>
      <c r="D55" s="895" t="n">
        <f aca="false">D51+D54</f>
        <v>0</v>
      </c>
      <c r="E55" s="895" t="n">
        <f aca="false">E51+E54</f>
        <v>0</v>
      </c>
      <c r="F55" s="895" t="n">
        <f aca="false">F51+F54</f>
        <v>0</v>
      </c>
      <c r="G55" s="895" t="n">
        <f aca="false">G51+G54</f>
        <v>0</v>
      </c>
      <c r="H55" s="895" t="n">
        <f aca="false">H51+H54</f>
        <v>0</v>
      </c>
      <c r="I55" s="896" t="n">
        <f aca="false">I51+I54</f>
        <v>0</v>
      </c>
      <c r="J55" s="897"/>
      <c r="L55" s="468"/>
      <c r="M55" s="468"/>
      <c r="N55" s="468"/>
      <c r="O55" s="468"/>
      <c r="P55" s="468"/>
      <c r="Q55" s="468"/>
      <c r="R55" s="468"/>
      <c r="S55" s="837"/>
      <c r="W55" s="258"/>
      <c r="X55" s="258"/>
      <c r="Y55" s="258"/>
      <c r="Z55" s="258"/>
      <c r="AA55" s="258"/>
      <c r="AB55" s="258"/>
      <c r="AC55" s="258"/>
      <c r="AD55" s="258"/>
      <c r="AE55" s="258"/>
      <c r="AF55" s="258"/>
      <c r="AG55" s="258"/>
      <c r="AH55" s="258"/>
      <c r="AI55" s="258"/>
      <c r="AJ55" s="258"/>
      <c r="AK55" s="258"/>
      <c r="AL55" s="258"/>
      <c r="AM55" s="258"/>
      <c r="AN55" s="258"/>
      <c r="AO55" s="258"/>
      <c r="AP55" s="258"/>
      <c r="AQ55" s="258"/>
      <c r="AR55" s="258"/>
      <c r="AS55" s="258"/>
      <c r="AT55" s="258"/>
      <c r="AU55" s="258"/>
      <c r="AV55" s="258"/>
      <c r="AW55" s="258"/>
      <c r="AX55" s="258"/>
      <c r="AY55" s="258"/>
      <c r="AZ55" s="258"/>
      <c r="BA55" s="258"/>
      <c r="BB55" s="258"/>
      <c r="BC55" s="258"/>
      <c r="BD55" s="258"/>
      <c r="BE55" s="258"/>
      <c r="BF55" s="258"/>
      <c r="BG55" s="258"/>
      <c r="BH55" s="258"/>
      <c r="BI55" s="258"/>
      <c r="BJ55" s="258"/>
      <c r="BK55" s="258"/>
      <c r="BL55" s="258"/>
      <c r="BM55" s="258"/>
      <c r="BN55" s="258"/>
      <c r="BO55" s="258"/>
      <c r="BP55" s="258"/>
      <c r="BQ55" s="258"/>
      <c r="BR55" s="258"/>
      <c r="BS55" s="258"/>
      <c r="BT55" s="258"/>
      <c r="BU55" s="258"/>
      <c r="BV55" s="258"/>
      <c r="BW55" s="258"/>
      <c r="BX55" s="258"/>
      <c r="BY55" s="258"/>
      <c r="BZ55" s="258"/>
      <c r="CA55" s="258"/>
      <c r="CB55" s="258"/>
      <c r="CC55" s="258"/>
      <c r="CD55" s="258"/>
      <c r="CE55" s="258"/>
      <c r="CF55" s="258"/>
      <c r="CG55" s="258"/>
      <c r="CH55" s="258"/>
      <c r="CI55" s="258"/>
      <c r="CJ55" s="258"/>
      <c r="CK55" s="258"/>
      <c r="CL55" s="258"/>
      <c r="CM55" s="258"/>
      <c r="CN55" s="258"/>
      <c r="CO55" s="258"/>
      <c r="CP55" s="258"/>
      <c r="CQ55" s="258"/>
      <c r="CR55" s="258"/>
      <c r="CS55" s="258"/>
      <c r="CT55" s="258"/>
      <c r="CU55" s="258"/>
      <c r="CV55" s="258"/>
      <c r="CW55" s="258"/>
      <c r="CX55" s="258"/>
      <c r="CY55" s="258"/>
      <c r="CZ55" s="258"/>
      <c r="DA55" s="258"/>
      <c r="DB55" s="258"/>
      <c r="DC55" s="258"/>
      <c r="DD55" s="258"/>
      <c r="DE55" s="258"/>
      <c r="DF55" s="258"/>
      <c r="DG55" s="258"/>
      <c r="DH55" s="258"/>
      <c r="DI55" s="258"/>
      <c r="DJ55" s="258"/>
      <c r="DK55" s="258"/>
      <c r="DL55" s="258"/>
      <c r="DM55" s="258"/>
      <c r="DN55" s="258"/>
      <c r="DO55" s="258"/>
      <c r="DP55" s="258"/>
      <c r="DQ55" s="258"/>
      <c r="DR55" s="258"/>
      <c r="DS55" s="258"/>
      <c r="DT55" s="258"/>
      <c r="DU55" s="258"/>
      <c r="DV55" s="258"/>
      <c r="DW55" s="258"/>
      <c r="DX55" s="258"/>
      <c r="DY55" s="258"/>
      <c r="DZ55" s="258"/>
      <c r="EA55" s="258"/>
      <c r="EB55" s="258"/>
      <c r="EC55" s="258"/>
      <c r="ED55" s="258"/>
      <c r="EE55" s="258"/>
      <c r="EF55" s="258"/>
      <c r="EG55" s="258"/>
      <c r="EH55" s="258"/>
      <c r="EI55" s="258"/>
      <c r="EJ55" s="258"/>
      <c r="EK55" s="258"/>
      <c r="EL55" s="258"/>
      <c r="EM55" s="258"/>
      <c r="EN55" s="258"/>
      <c r="EO55" s="258"/>
      <c r="EP55" s="258"/>
      <c r="EQ55" s="258"/>
      <c r="ER55" s="258"/>
      <c r="ES55" s="258"/>
      <c r="ET55" s="258"/>
      <c r="EU55" s="258"/>
      <c r="EV55" s="258"/>
      <c r="EW55" s="258"/>
      <c r="EX55" s="258"/>
      <c r="EY55" s="258"/>
      <c r="EZ55" s="258"/>
      <c r="FA55" s="258"/>
      <c r="FB55" s="258"/>
      <c r="FC55" s="258"/>
      <c r="FD55" s="258"/>
      <c r="FE55" s="258"/>
      <c r="FF55" s="258"/>
      <c r="FG55" s="258"/>
      <c r="FH55" s="258"/>
      <c r="FI55" s="258"/>
      <c r="FJ55" s="258"/>
      <c r="FK55" s="258"/>
      <c r="FL55" s="258"/>
      <c r="FM55" s="258"/>
      <c r="FN55" s="258"/>
      <c r="FO55" s="258"/>
      <c r="FP55" s="258"/>
      <c r="FQ55" s="258"/>
      <c r="FR55" s="258"/>
      <c r="FS55" s="258"/>
      <c r="FT55" s="258"/>
      <c r="FU55" s="258"/>
      <c r="FV55" s="258"/>
      <c r="FW55" s="258"/>
      <c r="FX55" s="258"/>
      <c r="FY55" s="258"/>
      <c r="FZ55" s="258"/>
      <c r="GA55" s="258"/>
      <c r="GB55" s="258"/>
      <c r="GC55" s="258"/>
      <c r="GD55" s="258"/>
      <c r="GE55" s="258"/>
      <c r="GF55" s="258"/>
      <c r="GG55" s="258"/>
      <c r="GH55" s="258"/>
      <c r="GI55" s="258"/>
      <c r="GJ55" s="258"/>
      <c r="GK55" s="258"/>
      <c r="GL55" s="258"/>
      <c r="GM55" s="258"/>
      <c r="GN55" s="258"/>
      <c r="GO55" s="258"/>
      <c r="GP55" s="258"/>
      <c r="GQ55" s="258"/>
      <c r="GR55" s="258"/>
      <c r="GS55" s="258"/>
      <c r="GT55" s="258"/>
      <c r="GU55" s="258"/>
      <c r="GV55" s="258"/>
      <c r="GW55" s="258"/>
      <c r="GX55" s="258"/>
      <c r="GY55" s="258"/>
      <c r="GZ55" s="258"/>
      <c r="HA55" s="258"/>
      <c r="HB55" s="258"/>
      <c r="HC55" s="258"/>
      <c r="HD55" s="258"/>
      <c r="HE55" s="258"/>
      <c r="HF55" s="258"/>
      <c r="HG55" s="258"/>
      <c r="HH55" s="258"/>
      <c r="HI55" s="258"/>
      <c r="HJ55" s="258"/>
      <c r="HK55" s="258"/>
      <c r="HL55" s="258"/>
      <c r="HM55" s="258"/>
      <c r="HN55" s="258"/>
      <c r="HO55" s="258"/>
      <c r="HP55" s="258"/>
      <c r="HQ55" s="258"/>
      <c r="HR55" s="258"/>
      <c r="HS55" s="258"/>
      <c r="HT55" s="258"/>
      <c r="HU55" s="258"/>
      <c r="HV55" s="258"/>
      <c r="HW55" s="258"/>
      <c r="HX55" s="258"/>
      <c r="HY55" s="258"/>
      <c r="HZ55" s="258"/>
      <c r="IA55" s="258"/>
      <c r="IB55" s="258"/>
      <c r="IC55" s="258"/>
      <c r="ID55" s="258"/>
      <c r="IE55" s="258"/>
      <c r="IF55" s="258"/>
      <c r="IG55" s="258"/>
      <c r="IH55" s="258"/>
      <c r="II55" s="258"/>
      <c r="IJ55" s="258"/>
      <c r="IK55" s="258"/>
      <c r="IL55" s="258"/>
      <c r="IM55" s="258"/>
      <c r="IN55" s="258"/>
      <c r="IO55" s="258"/>
      <c r="IP55" s="258"/>
      <c r="IQ55" s="258"/>
      <c r="IR55" s="258"/>
      <c r="IS55" s="258"/>
      <c r="IT55" s="258"/>
      <c r="IU55" s="258"/>
      <c r="IV55" s="258"/>
      <c r="IW55" s="258"/>
      <c r="IX55" s="258"/>
      <c r="IY55" s="258"/>
      <c r="IZ55" s="258"/>
      <c r="JA55" s="258"/>
      <c r="JB55" s="258"/>
      <c r="JC55" s="258"/>
      <c r="JD55" s="258"/>
      <c r="JE55" s="258"/>
      <c r="JF55" s="258"/>
      <c r="JG55" s="258"/>
      <c r="JH55" s="258"/>
      <c r="JI55" s="258"/>
      <c r="JJ55" s="258"/>
      <c r="JK55" s="258"/>
      <c r="JL55" s="258"/>
      <c r="JM55" s="258"/>
      <c r="JN55" s="258"/>
      <c r="JO55" s="258"/>
      <c r="JP55" s="258"/>
      <c r="JQ55" s="258"/>
      <c r="JR55" s="258"/>
      <c r="JS55" s="258"/>
      <c r="JT55" s="258"/>
      <c r="JU55" s="258"/>
      <c r="JV55" s="258"/>
      <c r="JW55" s="258"/>
      <c r="JX55" s="258"/>
      <c r="JY55" s="258"/>
      <c r="JZ55" s="258"/>
      <c r="KA55" s="258"/>
      <c r="KB55" s="258"/>
      <c r="KC55" s="258"/>
      <c r="KD55" s="258"/>
      <c r="KE55" s="258"/>
      <c r="KF55" s="258"/>
      <c r="KG55" s="258"/>
      <c r="KH55" s="258"/>
      <c r="KI55" s="258"/>
      <c r="KJ55" s="258"/>
      <c r="KK55" s="258"/>
      <c r="KL55" s="258"/>
      <c r="KM55" s="258"/>
      <c r="KN55" s="258"/>
      <c r="KO55" s="258"/>
      <c r="KP55" s="258"/>
      <c r="KQ55" s="258"/>
      <c r="KR55" s="258"/>
      <c r="KS55" s="258"/>
      <c r="KT55" s="258"/>
      <c r="KU55" s="258"/>
      <c r="KV55" s="258"/>
      <c r="KW55" s="258"/>
      <c r="KX55" s="258"/>
      <c r="KY55" s="258"/>
      <c r="KZ55" s="258"/>
      <c r="LA55" s="258"/>
      <c r="LB55" s="258"/>
      <c r="LC55" s="258"/>
      <c r="LD55" s="258"/>
      <c r="LE55" s="258"/>
      <c r="LF55" s="258"/>
      <c r="LG55" s="258"/>
      <c r="LH55" s="258"/>
      <c r="LI55" s="258"/>
      <c r="LJ55" s="258"/>
      <c r="LK55" s="258"/>
      <c r="LL55" s="258"/>
      <c r="LM55" s="258"/>
      <c r="LN55" s="258"/>
      <c r="LO55" s="258"/>
      <c r="LP55" s="258"/>
      <c r="LQ55" s="258"/>
      <c r="LR55" s="258"/>
      <c r="LS55" s="258"/>
      <c r="LT55" s="258"/>
      <c r="LU55" s="258"/>
      <c r="LV55" s="258"/>
      <c r="LW55" s="258"/>
      <c r="LX55" s="258"/>
      <c r="LY55" s="258"/>
      <c r="LZ55" s="258"/>
      <c r="MA55" s="258"/>
      <c r="MB55" s="258"/>
      <c r="MC55" s="258"/>
      <c r="MD55" s="258"/>
      <c r="ME55" s="258"/>
      <c r="MF55" s="258"/>
      <c r="MG55" s="258"/>
      <c r="MH55" s="258"/>
      <c r="MI55" s="258"/>
      <c r="MJ55" s="258"/>
      <c r="MK55" s="258"/>
      <c r="ML55" s="258"/>
      <c r="MM55" s="258"/>
      <c r="MN55" s="258"/>
      <c r="MO55" s="258"/>
      <c r="MP55" s="258"/>
      <c r="MQ55" s="258"/>
      <c r="MR55" s="258"/>
      <c r="MS55" s="258"/>
      <c r="MT55" s="258"/>
      <c r="MU55" s="258"/>
      <c r="MV55" s="258"/>
      <c r="MW55" s="258"/>
      <c r="MX55" s="258"/>
      <c r="MY55" s="258"/>
      <c r="MZ55" s="258"/>
      <c r="NA55" s="258"/>
      <c r="NB55" s="258"/>
      <c r="NC55" s="258"/>
      <c r="ND55" s="258"/>
      <c r="NE55" s="258"/>
      <c r="NF55" s="258"/>
      <c r="NG55" s="258"/>
      <c r="NH55" s="258"/>
      <c r="NI55" s="258"/>
      <c r="NJ55" s="258"/>
      <c r="NK55" s="258"/>
      <c r="NL55" s="258"/>
      <c r="NM55" s="258"/>
      <c r="NN55" s="258"/>
      <c r="NO55" s="258"/>
      <c r="NP55" s="258"/>
      <c r="NQ55" s="258"/>
      <c r="NR55" s="258"/>
      <c r="NS55" s="258"/>
      <c r="NT55" s="258"/>
      <c r="NU55" s="258"/>
      <c r="NV55" s="258"/>
      <c r="NW55" s="258"/>
      <c r="NX55" s="258"/>
      <c r="NY55" s="258"/>
      <c r="NZ55" s="258"/>
      <c r="OA55" s="258"/>
      <c r="OB55" s="258"/>
      <c r="OC55" s="258"/>
      <c r="OD55" s="258"/>
      <c r="OE55" s="258"/>
      <c r="OF55" s="258"/>
      <c r="OG55" s="258"/>
      <c r="OH55" s="258"/>
      <c r="OI55" s="258"/>
      <c r="OJ55" s="258"/>
      <c r="OK55" s="258"/>
      <c r="OL55" s="258"/>
      <c r="OM55" s="258"/>
      <c r="ON55" s="258"/>
      <c r="OO55" s="258"/>
      <c r="OP55" s="258"/>
      <c r="OQ55" s="258"/>
      <c r="OR55" s="258"/>
      <c r="OS55" s="258"/>
      <c r="OT55" s="258"/>
      <c r="OU55" s="258"/>
      <c r="OV55" s="258"/>
      <c r="OW55" s="258"/>
      <c r="OX55" s="258"/>
      <c r="OY55" s="258"/>
      <c r="OZ55" s="258"/>
      <c r="PA55" s="258"/>
      <c r="PB55" s="258"/>
      <c r="PC55" s="258"/>
      <c r="PD55" s="258"/>
      <c r="PE55" s="258"/>
      <c r="PF55" s="258"/>
      <c r="PG55" s="258"/>
      <c r="PH55" s="258"/>
      <c r="PI55" s="258"/>
      <c r="PJ55" s="258"/>
      <c r="PK55" s="258"/>
      <c r="PL55" s="258"/>
      <c r="PM55" s="258"/>
      <c r="PN55" s="258"/>
      <c r="PO55" s="258"/>
      <c r="PP55" s="258"/>
      <c r="PQ55" s="258"/>
      <c r="PR55" s="258"/>
      <c r="PS55" s="258"/>
      <c r="PT55" s="258"/>
      <c r="PU55" s="258"/>
      <c r="PV55" s="258"/>
      <c r="PW55" s="258"/>
      <c r="PX55" s="258"/>
      <c r="PY55" s="258"/>
      <c r="PZ55" s="258"/>
      <c r="QA55" s="258"/>
      <c r="QB55" s="258"/>
      <c r="QC55" s="258"/>
      <c r="QD55" s="258"/>
      <c r="QE55" s="258"/>
      <c r="QF55" s="258"/>
      <c r="QG55" s="258"/>
      <c r="QH55" s="258"/>
      <c r="QI55" s="258"/>
      <c r="QJ55" s="258"/>
      <c r="QK55" s="258"/>
      <c r="QL55" s="258"/>
      <c r="QM55" s="258"/>
      <c r="QN55" s="258"/>
      <c r="QO55" s="258"/>
      <c r="QP55" s="258"/>
      <c r="QQ55" s="258"/>
      <c r="QR55" s="258"/>
      <c r="QS55" s="258"/>
      <c r="QT55" s="258"/>
      <c r="QU55" s="258"/>
      <c r="QV55" s="258"/>
      <c r="QW55" s="258"/>
      <c r="QX55" s="258"/>
      <c r="QY55" s="258"/>
      <c r="QZ55" s="258"/>
      <c r="RA55" s="258"/>
      <c r="RB55" s="258"/>
      <c r="RC55" s="258"/>
      <c r="RD55" s="258"/>
      <c r="RE55" s="258"/>
      <c r="RF55" s="258"/>
      <c r="RG55" s="258"/>
      <c r="RH55" s="258"/>
      <c r="RI55" s="258"/>
      <c r="RJ55" s="258"/>
      <c r="RK55" s="258"/>
      <c r="RL55" s="258"/>
      <c r="RM55" s="258"/>
      <c r="RN55" s="258"/>
      <c r="RO55" s="258"/>
      <c r="RP55" s="258"/>
      <c r="RQ55" s="258"/>
      <c r="RR55" s="258"/>
      <c r="RS55" s="258"/>
      <c r="RT55" s="258"/>
      <c r="RU55" s="258"/>
      <c r="RV55" s="258"/>
      <c r="RW55" s="258"/>
      <c r="RX55" s="258"/>
      <c r="RY55" s="258"/>
      <c r="RZ55" s="258"/>
      <c r="SA55" s="258"/>
      <c r="SB55" s="258"/>
      <c r="SC55" s="258"/>
      <c r="SD55" s="258"/>
      <c r="SE55" s="258"/>
      <c r="SF55" s="258"/>
      <c r="SG55" s="258"/>
      <c r="SH55" s="258"/>
      <c r="SI55" s="258"/>
      <c r="SJ55" s="258"/>
      <c r="SK55" s="258"/>
      <c r="SL55" s="258"/>
      <c r="SM55" s="258"/>
      <c r="SN55" s="258"/>
      <c r="SO55" s="258"/>
      <c r="SP55" s="258"/>
      <c r="SQ55" s="258"/>
      <c r="SR55" s="258"/>
      <c r="SS55" s="258"/>
      <c r="ST55" s="258"/>
      <c r="SU55" s="258"/>
      <c r="SV55" s="258"/>
      <c r="SW55" s="258"/>
      <c r="SX55" s="258"/>
      <c r="SY55" s="258"/>
      <c r="SZ55" s="258"/>
      <c r="TA55" s="258"/>
      <c r="TB55" s="258"/>
      <c r="TC55" s="258"/>
      <c r="TD55" s="258"/>
      <c r="TE55" s="258"/>
      <c r="TF55" s="258"/>
      <c r="TG55" s="258"/>
      <c r="TH55" s="258"/>
      <c r="TI55" s="258"/>
      <c r="TJ55" s="258"/>
      <c r="TK55" s="258"/>
      <c r="TL55" s="258"/>
      <c r="TM55" s="258"/>
      <c r="TN55" s="258"/>
      <c r="TO55" s="258"/>
      <c r="TP55" s="258"/>
      <c r="TQ55" s="258"/>
      <c r="TR55" s="258"/>
      <c r="TS55" s="258"/>
      <c r="TT55" s="258"/>
      <c r="TU55" s="258"/>
      <c r="TV55" s="258"/>
      <c r="TW55" s="258"/>
      <c r="TX55" s="258"/>
      <c r="TY55" s="258"/>
      <c r="TZ55" s="258"/>
      <c r="UA55" s="258"/>
      <c r="UB55" s="258"/>
      <c r="UC55" s="258"/>
      <c r="UD55" s="258"/>
      <c r="UE55" s="258"/>
      <c r="UF55" s="258"/>
      <c r="UG55" s="258"/>
      <c r="UH55" s="258"/>
      <c r="UI55" s="258"/>
      <c r="UJ55" s="258"/>
      <c r="UK55" s="258"/>
      <c r="UL55" s="258"/>
      <c r="UM55" s="258"/>
      <c r="UN55" s="258"/>
      <c r="UO55" s="258"/>
      <c r="UP55" s="258"/>
      <c r="UQ55" s="258"/>
      <c r="UR55" s="258"/>
      <c r="US55" s="258"/>
      <c r="UT55" s="258"/>
      <c r="UU55" s="258"/>
      <c r="UV55" s="258"/>
      <c r="UW55" s="258"/>
      <c r="UX55" s="258"/>
      <c r="UY55" s="258"/>
      <c r="UZ55" s="258"/>
      <c r="VA55" s="258"/>
      <c r="VB55" s="258"/>
      <c r="VC55" s="258"/>
      <c r="VD55" s="258"/>
      <c r="VE55" s="258"/>
      <c r="VF55" s="258"/>
      <c r="VG55" s="258"/>
      <c r="VH55" s="258"/>
      <c r="VI55" s="258"/>
      <c r="VJ55" s="258"/>
      <c r="VK55" s="258"/>
      <c r="VL55" s="258"/>
      <c r="VM55" s="258"/>
      <c r="VN55" s="258"/>
      <c r="VO55" s="258"/>
      <c r="VP55" s="258"/>
      <c r="VQ55" s="258"/>
      <c r="VR55" s="258"/>
      <c r="VS55" s="258"/>
      <c r="VT55" s="258"/>
      <c r="VU55" s="258"/>
      <c r="VV55" s="258"/>
      <c r="VW55" s="258"/>
      <c r="VX55" s="258"/>
      <c r="VY55" s="258"/>
      <c r="VZ55" s="258"/>
      <c r="WA55" s="258"/>
      <c r="WB55" s="258"/>
      <c r="WC55" s="258"/>
      <c r="WD55" s="258"/>
      <c r="WE55" s="258"/>
      <c r="WF55" s="258"/>
      <c r="WG55" s="258"/>
      <c r="WH55" s="258"/>
      <c r="WI55" s="258"/>
      <c r="WJ55" s="258"/>
      <c r="WK55" s="258"/>
      <c r="WL55" s="258"/>
      <c r="WM55" s="258"/>
      <c r="WN55" s="258"/>
      <c r="WO55" s="258"/>
      <c r="WP55" s="258"/>
      <c r="WQ55" s="258"/>
      <c r="WR55" s="258"/>
      <c r="WS55" s="258"/>
      <c r="WT55" s="258"/>
      <c r="WU55" s="258"/>
      <c r="WV55" s="258"/>
      <c r="WW55" s="258"/>
      <c r="WX55" s="258"/>
      <c r="WY55" s="258"/>
      <c r="WZ55" s="258"/>
      <c r="XA55" s="258"/>
      <c r="XB55" s="258"/>
      <c r="XC55" s="258"/>
      <c r="XD55" s="258"/>
      <c r="XE55" s="258"/>
      <c r="XF55" s="258"/>
      <c r="XG55" s="258"/>
      <c r="XH55" s="258"/>
      <c r="XI55" s="258"/>
      <c r="XJ55" s="258"/>
      <c r="XK55" s="258"/>
      <c r="XL55" s="258"/>
      <c r="XM55" s="258"/>
      <c r="XN55" s="258"/>
      <c r="XO55" s="258"/>
      <c r="XP55" s="258"/>
      <c r="XQ55" s="258"/>
      <c r="XR55" s="258"/>
      <c r="XS55" s="258"/>
      <c r="XT55" s="258"/>
      <c r="XU55" s="258"/>
      <c r="XV55" s="258"/>
      <c r="XW55" s="258"/>
      <c r="XX55" s="258"/>
      <c r="XY55" s="258"/>
      <c r="XZ55" s="258"/>
      <c r="YA55" s="258"/>
      <c r="YB55" s="258"/>
      <c r="YC55" s="258"/>
      <c r="YD55" s="258"/>
      <c r="YE55" s="258"/>
      <c r="YF55" s="258"/>
      <c r="YG55" s="258"/>
      <c r="YH55" s="258"/>
      <c r="YI55" s="258"/>
      <c r="YJ55" s="258"/>
      <c r="YK55" s="258"/>
      <c r="YL55" s="258"/>
      <c r="YM55" s="258"/>
      <c r="YN55" s="258"/>
      <c r="YO55" s="258"/>
      <c r="YP55" s="258"/>
      <c r="YQ55" s="258"/>
      <c r="YR55" s="258"/>
      <c r="YS55" s="258"/>
      <c r="YT55" s="258"/>
      <c r="YU55" s="258"/>
      <c r="YV55" s="258"/>
      <c r="YW55" s="258"/>
      <c r="YX55" s="258"/>
      <c r="YY55" s="258"/>
      <c r="YZ55" s="258"/>
      <c r="ZA55" s="258"/>
      <c r="ZB55" s="258"/>
      <c r="ZC55" s="258"/>
      <c r="ZD55" s="258"/>
      <c r="ZE55" s="258"/>
      <c r="ZF55" s="258"/>
      <c r="ZG55" s="258"/>
      <c r="ZH55" s="258"/>
      <c r="ZI55" s="258"/>
      <c r="ZJ55" s="258"/>
      <c r="ZK55" s="258"/>
      <c r="ZL55" s="258"/>
      <c r="ZM55" s="258"/>
      <c r="ZN55" s="258"/>
      <c r="ZO55" s="258"/>
      <c r="ZP55" s="258"/>
      <c r="ZQ55" s="258"/>
      <c r="ZR55" s="258"/>
      <c r="ZS55" s="258"/>
      <c r="ZT55" s="258"/>
      <c r="ZU55" s="258"/>
      <c r="ZV55" s="258"/>
      <c r="ZW55" s="258"/>
      <c r="ZX55" s="258"/>
      <c r="ZY55" s="258"/>
      <c r="ZZ55" s="258"/>
      <c r="AAA55" s="258"/>
      <c r="AAB55" s="258"/>
      <c r="AAC55" s="258"/>
      <c r="AAD55" s="258"/>
      <c r="AAE55" s="258"/>
      <c r="AAF55" s="258"/>
      <c r="AAG55" s="258"/>
      <c r="AAH55" s="258"/>
      <c r="AAI55" s="258"/>
      <c r="AAJ55" s="258"/>
      <c r="AAK55" s="258"/>
      <c r="AAL55" s="258"/>
      <c r="AAM55" s="258"/>
      <c r="AAN55" s="258"/>
      <c r="AAO55" s="258"/>
      <c r="AAP55" s="258"/>
      <c r="AAQ55" s="258"/>
      <c r="AAR55" s="258"/>
      <c r="AAS55" s="258"/>
      <c r="AAT55" s="258"/>
      <c r="AAU55" s="258"/>
      <c r="AAV55" s="258"/>
      <c r="AAW55" s="258"/>
      <c r="AAX55" s="258"/>
      <c r="AAY55" s="258"/>
      <c r="AAZ55" s="258"/>
      <c r="ABA55" s="258"/>
      <c r="ABB55" s="258"/>
      <c r="ABC55" s="258"/>
      <c r="ABD55" s="258"/>
      <c r="ABE55" s="258"/>
      <c r="ABF55" s="258"/>
      <c r="ABG55" s="258"/>
      <c r="ABH55" s="258"/>
      <c r="ABI55" s="258"/>
      <c r="ABJ55" s="258"/>
      <c r="ABK55" s="258"/>
      <c r="ABL55" s="258"/>
      <c r="ABM55" s="258"/>
      <c r="ABN55" s="258"/>
      <c r="ABO55" s="258"/>
      <c r="ABP55" s="258"/>
      <c r="ABQ55" s="258"/>
      <c r="ABR55" s="258"/>
      <c r="ABS55" s="258"/>
      <c r="ABT55" s="258"/>
      <c r="ABU55" s="258"/>
      <c r="ABV55" s="258"/>
      <c r="ABW55" s="258"/>
      <c r="ABX55" s="258"/>
      <c r="ABY55" s="258"/>
      <c r="ABZ55" s="258"/>
      <c r="ACA55" s="258"/>
      <c r="ACB55" s="258"/>
      <c r="ACC55" s="258"/>
      <c r="ACD55" s="258"/>
      <c r="ACE55" s="258"/>
      <c r="ACF55" s="258"/>
      <c r="ACG55" s="258"/>
      <c r="ACH55" s="258"/>
      <c r="ACI55" s="258"/>
      <c r="ACJ55" s="258"/>
      <c r="ACK55" s="258"/>
      <c r="ACL55" s="258"/>
      <c r="ACM55" s="258"/>
      <c r="ACN55" s="258"/>
      <c r="ACO55" s="258"/>
      <c r="ACP55" s="258"/>
      <c r="ACQ55" s="258"/>
      <c r="ACR55" s="258"/>
      <c r="ACS55" s="258"/>
      <c r="ACT55" s="258"/>
      <c r="ACU55" s="258"/>
      <c r="ACV55" s="258"/>
      <c r="ACW55" s="258"/>
      <c r="ACX55" s="258"/>
      <c r="ACY55" s="258"/>
      <c r="ACZ55" s="258"/>
      <c r="ADA55" s="258"/>
      <c r="ADB55" s="258"/>
      <c r="ADC55" s="258"/>
      <c r="ADD55" s="258"/>
      <c r="ADE55" s="258"/>
      <c r="ADF55" s="258"/>
      <c r="ADG55" s="258"/>
      <c r="ADH55" s="258"/>
      <c r="ADI55" s="258"/>
      <c r="ADJ55" s="258"/>
      <c r="ADK55" s="258"/>
      <c r="ADL55" s="258"/>
      <c r="ADM55" s="258"/>
      <c r="ADN55" s="258"/>
      <c r="ADO55" s="258"/>
      <c r="ADP55" s="258"/>
      <c r="ADQ55" s="258"/>
      <c r="ADR55" s="258"/>
      <c r="ADS55" s="258"/>
      <c r="ADT55" s="258"/>
      <c r="ADU55" s="258"/>
      <c r="ADV55" s="258"/>
      <c r="ADW55" s="258"/>
      <c r="ADX55" s="258"/>
      <c r="ADY55" s="258"/>
      <c r="ADZ55" s="258"/>
      <c r="AEA55" s="258"/>
      <c r="AEB55" s="258"/>
      <c r="AEC55" s="258"/>
      <c r="AED55" s="258"/>
      <c r="AEE55" s="258"/>
      <c r="AEF55" s="258"/>
      <c r="AEG55" s="258"/>
      <c r="AEH55" s="258"/>
      <c r="AEI55" s="258"/>
      <c r="AEJ55" s="258"/>
      <c r="AEK55" s="258"/>
      <c r="AEL55" s="258"/>
      <c r="AEM55" s="258"/>
      <c r="AEN55" s="258"/>
      <c r="AEO55" s="258"/>
      <c r="AEP55" s="258"/>
      <c r="AEQ55" s="258"/>
      <c r="AER55" s="258"/>
      <c r="AES55" s="258"/>
      <c r="AET55" s="258"/>
      <c r="AEU55" s="258"/>
      <c r="AEV55" s="258"/>
      <c r="AEW55" s="258"/>
      <c r="AEX55" s="258"/>
      <c r="AEY55" s="258"/>
      <c r="AEZ55" s="258"/>
      <c r="AFA55" s="258"/>
      <c r="AFB55" s="258"/>
      <c r="AFC55" s="258"/>
      <c r="AFD55" s="258"/>
      <c r="AFE55" s="258"/>
      <c r="AFF55" s="258"/>
      <c r="AFG55" s="258"/>
      <c r="AFH55" s="258"/>
      <c r="AFI55" s="258"/>
      <c r="AFJ55" s="258"/>
      <c r="AFK55" s="258"/>
      <c r="AFL55" s="258"/>
      <c r="AFM55" s="258"/>
      <c r="AFN55" s="258"/>
      <c r="AFO55" s="258"/>
      <c r="AFP55" s="258"/>
      <c r="AFQ55" s="258"/>
      <c r="AFR55" s="258"/>
      <c r="AFS55" s="258"/>
      <c r="AFT55" s="258"/>
      <c r="AFU55" s="258"/>
      <c r="AFV55" s="258"/>
      <c r="AFW55" s="258"/>
      <c r="AFX55" s="258"/>
      <c r="AFY55" s="258"/>
      <c r="AFZ55" s="258"/>
      <c r="AGA55" s="258"/>
      <c r="AGB55" s="258"/>
      <c r="AGC55" s="258"/>
      <c r="AGD55" s="258"/>
      <c r="AGE55" s="258"/>
      <c r="AGF55" s="258"/>
      <c r="AGG55" s="258"/>
      <c r="AGH55" s="258"/>
      <c r="AGI55" s="258"/>
      <c r="AGJ55" s="258"/>
      <c r="AGK55" s="258"/>
      <c r="AGL55" s="258"/>
      <c r="AGM55" s="258"/>
      <c r="AGN55" s="258"/>
      <c r="AGO55" s="258"/>
      <c r="AGP55" s="258"/>
      <c r="AGQ55" s="258"/>
      <c r="AGR55" s="258"/>
      <c r="AGS55" s="258"/>
      <c r="AGT55" s="258"/>
      <c r="AGU55" s="258"/>
      <c r="AGV55" s="258"/>
      <c r="AGW55" s="258"/>
      <c r="AGX55" s="258"/>
      <c r="AGY55" s="258"/>
      <c r="AGZ55" s="258"/>
      <c r="AHA55" s="258"/>
      <c r="AHB55" s="258"/>
      <c r="AHC55" s="258"/>
      <c r="AHD55" s="258"/>
      <c r="AHE55" s="258"/>
      <c r="AHF55" s="258"/>
      <c r="AHG55" s="258"/>
      <c r="AHH55" s="258"/>
      <c r="AHI55" s="258"/>
      <c r="AHJ55" s="258"/>
      <c r="AHK55" s="258"/>
      <c r="AHL55" s="258"/>
      <c r="AHM55" s="258"/>
      <c r="AHN55" s="258"/>
      <c r="AHO55" s="258"/>
      <c r="AHP55" s="258"/>
      <c r="AHQ55" s="258"/>
      <c r="AHR55" s="258"/>
      <c r="AHS55" s="258"/>
      <c r="AHT55" s="258"/>
      <c r="AHU55" s="258"/>
      <c r="AHV55" s="258"/>
      <c r="AHW55" s="258"/>
      <c r="AHX55" s="258"/>
      <c r="AHY55" s="258"/>
      <c r="AHZ55" s="258"/>
      <c r="AIA55" s="258"/>
      <c r="AIB55" s="258"/>
      <c r="AIC55" s="258"/>
      <c r="AID55" s="258"/>
      <c r="AIE55" s="258"/>
      <c r="AIF55" s="258"/>
      <c r="AIG55" s="258"/>
      <c r="AIH55" s="258"/>
      <c r="AII55" s="258"/>
      <c r="AIJ55" s="258"/>
      <c r="AIK55" s="258"/>
      <c r="AIL55" s="258"/>
      <c r="AIM55" s="258"/>
      <c r="AIN55" s="258"/>
      <c r="AIO55" s="258"/>
      <c r="AIP55" s="258"/>
      <c r="AIQ55" s="258"/>
      <c r="AIR55" s="258"/>
      <c r="AIS55" s="258"/>
      <c r="AIT55" s="258"/>
      <c r="AIU55" s="258"/>
      <c r="AIV55" s="258"/>
      <c r="AIW55" s="258"/>
      <c r="AIX55" s="258"/>
      <c r="AIY55" s="258"/>
      <c r="AIZ55" s="258"/>
      <c r="AJA55" s="258"/>
      <c r="AJB55" s="258"/>
      <c r="AJC55" s="258"/>
      <c r="AJD55" s="258"/>
      <c r="AJE55" s="258"/>
      <c r="AJF55" s="258"/>
      <c r="AJG55" s="258"/>
      <c r="AJH55" s="258"/>
      <c r="AJI55" s="258"/>
      <c r="AJJ55" s="258"/>
      <c r="AJK55" s="258"/>
      <c r="AJL55" s="258"/>
      <c r="AJM55" s="258"/>
      <c r="AJN55" s="258"/>
      <c r="AJO55" s="258"/>
      <c r="AJP55" s="258"/>
      <c r="AJQ55" s="258"/>
      <c r="AJR55" s="258"/>
      <c r="AJS55" s="258"/>
      <c r="AJT55" s="258"/>
      <c r="AJU55" s="258"/>
      <c r="AJV55" s="258"/>
      <c r="AJW55" s="258"/>
      <c r="AJX55" s="258"/>
      <c r="AJY55" s="258"/>
      <c r="AJZ55" s="258"/>
      <c r="AKA55" s="258"/>
      <c r="AKB55" s="258"/>
      <c r="AKC55" s="258"/>
      <c r="AKD55" s="258"/>
      <c r="AKE55" s="258"/>
      <c r="AKF55" s="258"/>
      <c r="AKG55" s="258"/>
      <c r="AKH55" s="258"/>
      <c r="AKI55" s="258"/>
      <c r="AKJ55" s="258"/>
      <c r="AKK55" s="258"/>
      <c r="AKL55" s="258"/>
      <c r="AKM55" s="258"/>
      <c r="AKN55" s="258"/>
      <c r="AKO55" s="258"/>
      <c r="AKP55" s="258"/>
      <c r="AKQ55" s="258"/>
      <c r="AKR55" s="258"/>
      <c r="AKS55" s="258"/>
      <c r="AKT55" s="258"/>
      <c r="AKU55" s="258"/>
      <c r="AKV55" s="258"/>
      <c r="AKW55" s="258"/>
      <c r="AKX55" s="258"/>
      <c r="AKY55" s="258"/>
      <c r="AKZ55" s="258"/>
      <c r="ALA55" s="258"/>
      <c r="ALB55" s="258"/>
      <c r="ALC55" s="258"/>
      <c r="ALD55" s="258"/>
      <c r="ALE55" s="258"/>
      <c r="ALF55" s="258"/>
      <c r="ALG55" s="258"/>
      <c r="ALH55" s="258"/>
      <c r="ALI55" s="258"/>
      <c r="ALJ55" s="258"/>
      <c r="ALK55" s="258"/>
      <c r="ALL55" s="258"/>
      <c r="ALM55" s="258"/>
      <c r="ALN55" s="258"/>
      <c r="ALO55" s="258"/>
      <c r="ALP55" s="258"/>
      <c r="ALQ55" s="258"/>
      <c r="ALR55" s="258"/>
      <c r="ALS55" s="258"/>
      <c r="ALT55" s="258"/>
      <c r="ALU55" s="258"/>
      <c r="ALV55" s="258"/>
      <c r="ALW55" s="258"/>
      <c r="ALX55" s="258"/>
      <c r="ALY55" s="258"/>
      <c r="ALZ55" s="258"/>
      <c r="AMA55" s="258"/>
      <c r="AMB55" s="258"/>
      <c r="AMC55" s="258"/>
    </row>
    <row r="56" customFormat="false" ht="39.75" hidden="false" customHeight="true" outlineLevel="0" collapsed="false">
      <c r="A56" s="898" t="str">
        <f aca="false">A18</f>
        <v>TOTAL CATEGORIA</v>
      </c>
      <c r="B56" s="899"/>
      <c r="C56" s="899"/>
      <c r="D56" s="900" t="n">
        <f aca="false">D49-D55</f>
        <v>17891.38</v>
      </c>
      <c r="E56" s="900" t="n">
        <f aca="false">E49-E55</f>
        <v>0</v>
      </c>
      <c r="F56" s="900" t="n">
        <f aca="false">F49-F55</f>
        <v>0</v>
      </c>
      <c r="G56" s="900" t="n">
        <f aca="false">G49-G55</f>
        <v>17531</v>
      </c>
      <c r="H56" s="900" t="n">
        <f aca="false">H49-H55</f>
        <v>0</v>
      </c>
      <c r="I56" s="901" t="n">
        <f aca="false">I49-I55</f>
        <v>21608.74</v>
      </c>
      <c r="J56" s="902"/>
      <c r="K56" s="628"/>
      <c r="L56" s="468"/>
      <c r="M56" s="468"/>
      <c r="N56" s="468"/>
      <c r="O56" s="468"/>
      <c r="P56" s="468"/>
      <c r="Q56" s="468"/>
      <c r="R56" s="468"/>
      <c r="S56" s="837"/>
      <c r="W56" s="258"/>
      <c r="X56" s="258"/>
      <c r="Y56" s="258"/>
      <c r="Z56" s="258"/>
      <c r="AA56" s="258"/>
      <c r="AB56" s="258"/>
      <c r="AC56" s="258"/>
      <c r="AD56" s="258"/>
      <c r="AE56" s="258"/>
      <c r="AF56" s="258"/>
      <c r="AG56" s="258"/>
      <c r="AH56" s="258"/>
      <c r="AI56" s="258"/>
      <c r="AJ56" s="258"/>
      <c r="AK56" s="258"/>
      <c r="AL56" s="258"/>
      <c r="AM56" s="258"/>
      <c r="AN56" s="258"/>
      <c r="AO56" s="258"/>
      <c r="AP56" s="258"/>
      <c r="AQ56" s="258"/>
      <c r="AR56" s="258"/>
      <c r="AS56" s="258"/>
      <c r="AT56" s="258"/>
      <c r="AU56" s="258"/>
      <c r="AV56" s="258"/>
      <c r="AW56" s="258"/>
      <c r="AX56" s="258"/>
      <c r="AY56" s="258"/>
      <c r="AZ56" s="258"/>
      <c r="BA56" s="258"/>
      <c r="BB56" s="258"/>
      <c r="BC56" s="258"/>
      <c r="BD56" s="258"/>
      <c r="BE56" s="258"/>
      <c r="BF56" s="258"/>
      <c r="BG56" s="258"/>
      <c r="BH56" s="258"/>
      <c r="BI56" s="258"/>
      <c r="BJ56" s="258"/>
      <c r="BK56" s="258"/>
      <c r="BL56" s="258"/>
      <c r="BM56" s="258"/>
      <c r="BN56" s="258"/>
      <c r="BO56" s="258"/>
      <c r="BP56" s="258"/>
      <c r="BQ56" s="258"/>
      <c r="BR56" s="258"/>
      <c r="BS56" s="258"/>
      <c r="BT56" s="258"/>
      <c r="BU56" s="258"/>
      <c r="BV56" s="258"/>
      <c r="BW56" s="258"/>
      <c r="BX56" s="258"/>
      <c r="BY56" s="258"/>
      <c r="BZ56" s="258"/>
      <c r="CA56" s="258"/>
      <c r="CB56" s="258"/>
      <c r="CC56" s="258"/>
      <c r="CD56" s="258"/>
      <c r="CE56" s="258"/>
      <c r="CF56" s="258"/>
      <c r="CG56" s="258"/>
      <c r="CH56" s="258"/>
      <c r="CI56" s="258"/>
      <c r="CJ56" s="258"/>
      <c r="CK56" s="258"/>
      <c r="CL56" s="258"/>
      <c r="CM56" s="258"/>
      <c r="CN56" s="258"/>
      <c r="CO56" s="258"/>
      <c r="CP56" s="258"/>
      <c r="CQ56" s="258"/>
      <c r="CR56" s="258"/>
      <c r="CS56" s="258"/>
      <c r="CT56" s="258"/>
      <c r="CU56" s="258"/>
      <c r="CV56" s="258"/>
      <c r="CW56" s="258"/>
      <c r="CX56" s="258"/>
      <c r="CY56" s="258"/>
      <c r="CZ56" s="258"/>
      <c r="DA56" s="258"/>
      <c r="DB56" s="258"/>
      <c r="DC56" s="258"/>
      <c r="DD56" s="258"/>
      <c r="DE56" s="258"/>
      <c r="DF56" s="258"/>
      <c r="DG56" s="258"/>
      <c r="DH56" s="258"/>
      <c r="DI56" s="258"/>
      <c r="DJ56" s="258"/>
      <c r="DK56" s="258"/>
      <c r="DL56" s="258"/>
      <c r="DM56" s="258"/>
      <c r="DN56" s="258"/>
      <c r="DO56" s="258"/>
      <c r="DP56" s="258"/>
      <c r="DQ56" s="258"/>
      <c r="DR56" s="258"/>
      <c r="DS56" s="258"/>
      <c r="DT56" s="258"/>
      <c r="DU56" s="258"/>
      <c r="DV56" s="258"/>
      <c r="DW56" s="258"/>
      <c r="DX56" s="258"/>
      <c r="DY56" s="258"/>
      <c r="DZ56" s="258"/>
      <c r="EA56" s="258"/>
      <c r="EB56" s="258"/>
      <c r="EC56" s="258"/>
      <c r="ED56" s="258"/>
      <c r="EE56" s="258"/>
      <c r="EF56" s="258"/>
      <c r="EG56" s="258"/>
      <c r="EH56" s="258"/>
      <c r="EI56" s="258"/>
      <c r="EJ56" s="258"/>
      <c r="EK56" s="258"/>
      <c r="EL56" s="258"/>
      <c r="EM56" s="258"/>
      <c r="EN56" s="258"/>
      <c r="EO56" s="258"/>
      <c r="EP56" s="258"/>
      <c r="EQ56" s="258"/>
      <c r="ER56" s="258"/>
      <c r="ES56" s="258"/>
      <c r="ET56" s="258"/>
      <c r="EU56" s="258"/>
      <c r="EV56" s="258"/>
      <c r="EW56" s="258"/>
      <c r="EX56" s="258"/>
      <c r="EY56" s="258"/>
      <c r="EZ56" s="258"/>
      <c r="FA56" s="258"/>
      <c r="FB56" s="258"/>
      <c r="FC56" s="258"/>
      <c r="FD56" s="258"/>
      <c r="FE56" s="258"/>
      <c r="FF56" s="258"/>
      <c r="FG56" s="258"/>
      <c r="FH56" s="258"/>
      <c r="FI56" s="258"/>
      <c r="FJ56" s="258"/>
      <c r="FK56" s="258"/>
      <c r="FL56" s="258"/>
      <c r="FM56" s="258"/>
      <c r="FN56" s="258"/>
      <c r="FO56" s="258"/>
      <c r="FP56" s="258"/>
      <c r="FQ56" s="258"/>
      <c r="FR56" s="258"/>
      <c r="FS56" s="258"/>
      <c r="FT56" s="258"/>
      <c r="FU56" s="258"/>
      <c r="FV56" s="258"/>
      <c r="FW56" s="258"/>
      <c r="FX56" s="258"/>
      <c r="FY56" s="258"/>
      <c r="FZ56" s="258"/>
      <c r="GA56" s="258"/>
      <c r="GB56" s="258"/>
      <c r="GC56" s="258"/>
      <c r="GD56" s="258"/>
      <c r="GE56" s="258"/>
      <c r="GF56" s="258"/>
      <c r="GG56" s="258"/>
      <c r="GH56" s="258"/>
      <c r="GI56" s="258"/>
      <c r="GJ56" s="258"/>
      <c r="GK56" s="258"/>
      <c r="GL56" s="258"/>
      <c r="GM56" s="258"/>
      <c r="GN56" s="258"/>
      <c r="GO56" s="258"/>
      <c r="GP56" s="258"/>
      <c r="GQ56" s="258"/>
      <c r="GR56" s="258"/>
      <c r="GS56" s="258"/>
      <c r="GT56" s="258"/>
      <c r="GU56" s="258"/>
      <c r="GV56" s="258"/>
      <c r="GW56" s="258"/>
      <c r="GX56" s="258"/>
      <c r="GY56" s="258"/>
      <c r="GZ56" s="258"/>
      <c r="HA56" s="258"/>
      <c r="HB56" s="258"/>
      <c r="HC56" s="258"/>
      <c r="HD56" s="258"/>
      <c r="HE56" s="258"/>
      <c r="HF56" s="258"/>
      <c r="HG56" s="258"/>
      <c r="HH56" s="258"/>
      <c r="HI56" s="258"/>
      <c r="HJ56" s="258"/>
      <c r="HK56" s="258"/>
      <c r="HL56" s="258"/>
      <c r="HM56" s="258"/>
      <c r="HN56" s="258"/>
      <c r="HO56" s="258"/>
      <c r="HP56" s="258"/>
      <c r="HQ56" s="258"/>
      <c r="HR56" s="258"/>
      <c r="HS56" s="258"/>
      <c r="HT56" s="258"/>
      <c r="HU56" s="258"/>
      <c r="HV56" s="258"/>
      <c r="HW56" s="258"/>
      <c r="HX56" s="258"/>
      <c r="HY56" s="258"/>
      <c r="HZ56" s="258"/>
      <c r="IA56" s="258"/>
      <c r="IB56" s="258"/>
      <c r="IC56" s="258"/>
      <c r="ID56" s="258"/>
      <c r="IE56" s="258"/>
      <c r="IF56" s="258"/>
      <c r="IG56" s="258"/>
      <c r="IH56" s="258"/>
      <c r="II56" s="258"/>
      <c r="IJ56" s="258"/>
      <c r="IK56" s="258"/>
      <c r="IL56" s="258"/>
      <c r="IM56" s="258"/>
      <c r="IN56" s="258"/>
      <c r="IO56" s="258"/>
      <c r="IP56" s="258"/>
      <c r="IQ56" s="258"/>
      <c r="IR56" s="258"/>
      <c r="IS56" s="258"/>
      <c r="IT56" s="258"/>
      <c r="IU56" s="258"/>
      <c r="IV56" s="258"/>
      <c r="IW56" s="258"/>
      <c r="IX56" s="258"/>
      <c r="IY56" s="258"/>
      <c r="IZ56" s="258"/>
      <c r="JA56" s="258"/>
      <c r="JB56" s="258"/>
      <c r="JC56" s="258"/>
      <c r="JD56" s="258"/>
      <c r="JE56" s="258"/>
      <c r="JF56" s="258"/>
      <c r="JG56" s="258"/>
      <c r="JH56" s="258"/>
      <c r="JI56" s="258"/>
      <c r="JJ56" s="258"/>
      <c r="JK56" s="258"/>
      <c r="JL56" s="258"/>
      <c r="JM56" s="258"/>
      <c r="JN56" s="258"/>
      <c r="JO56" s="258"/>
      <c r="JP56" s="258"/>
      <c r="JQ56" s="258"/>
      <c r="JR56" s="258"/>
      <c r="JS56" s="258"/>
      <c r="JT56" s="258"/>
      <c r="JU56" s="258"/>
      <c r="JV56" s="258"/>
      <c r="JW56" s="258"/>
      <c r="JX56" s="258"/>
      <c r="JY56" s="258"/>
      <c r="JZ56" s="258"/>
      <c r="KA56" s="258"/>
      <c r="KB56" s="258"/>
      <c r="KC56" s="258"/>
      <c r="KD56" s="258"/>
      <c r="KE56" s="258"/>
      <c r="KF56" s="258"/>
      <c r="KG56" s="258"/>
      <c r="KH56" s="258"/>
      <c r="KI56" s="258"/>
      <c r="KJ56" s="258"/>
      <c r="KK56" s="258"/>
      <c r="KL56" s="258"/>
      <c r="KM56" s="258"/>
      <c r="KN56" s="258"/>
      <c r="KO56" s="258"/>
      <c r="KP56" s="258"/>
      <c r="KQ56" s="258"/>
      <c r="KR56" s="258"/>
      <c r="KS56" s="258"/>
      <c r="KT56" s="258"/>
      <c r="KU56" s="258"/>
      <c r="KV56" s="258"/>
      <c r="KW56" s="258"/>
      <c r="KX56" s="258"/>
      <c r="KY56" s="258"/>
      <c r="KZ56" s="258"/>
      <c r="LA56" s="258"/>
      <c r="LB56" s="258"/>
      <c r="LC56" s="258"/>
      <c r="LD56" s="258"/>
      <c r="LE56" s="258"/>
      <c r="LF56" s="258"/>
      <c r="LG56" s="258"/>
      <c r="LH56" s="258"/>
      <c r="LI56" s="258"/>
      <c r="LJ56" s="258"/>
      <c r="LK56" s="258"/>
      <c r="LL56" s="258"/>
      <c r="LM56" s="258"/>
      <c r="LN56" s="258"/>
      <c r="LO56" s="258"/>
      <c r="LP56" s="258"/>
      <c r="LQ56" s="258"/>
      <c r="LR56" s="258"/>
      <c r="LS56" s="258"/>
      <c r="LT56" s="258"/>
      <c r="LU56" s="258"/>
      <c r="LV56" s="258"/>
      <c r="LW56" s="258"/>
      <c r="LX56" s="258"/>
      <c r="LY56" s="258"/>
      <c r="LZ56" s="258"/>
      <c r="MA56" s="258"/>
      <c r="MB56" s="258"/>
      <c r="MC56" s="258"/>
      <c r="MD56" s="258"/>
      <c r="ME56" s="258"/>
      <c r="MF56" s="258"/>
      <c r="MG56" s="258"/>
      <c r="MH56" s="258"/>
      <c r="MI56" s="258"/>
      <c r="MJ56" s="258"/>
      <c r="MK56" s="258"/>
      <c r="ML56" s="258"/>
      <c r="MM56" s="258"/>
      <c r="MN56" s="258"/>
      <c r="MO56" s="258"/>
      <c r="MP56" s="258"/>
      <c r="MQ56" s="258"/>
      <c r="MR56" s="258"/>
      <c r="MS56" s="258"/>
      <c r="MT56" s="258"/>
      <c r="MU56" s="258"/>
      <c r="MV56" s="258"/>
      <c r="MW56" s="258"/>
      <c r="MX56" s="258"/>
      <c r="MY56" s="258"/>
      <c r="MZ56" s="258"/>
      <c r="NA56" s="258"/>
      <c r="NB56" s="258"/>
      <c r="NC56" s="258"/>
      <c r="ND56" s="258"/>
      <c r="NE56" s="258"/>
      <c r="NF56" s="258"/>
      <c r="NG56" s="258"/>
      <c r="NH56" s="258"/>
      <c r="NI56" s="258"/>
      <c r="NJ56" s="258"/>
      <c r="NK56" s="258"/>
      <c r="NL56" s="258"/>
      <c r="NM56" s="258"/>
      <c r="NN56" s="258"/>
      <c r="NO56" s="258"/>
      <c r="NP56" s="258"/>
      <c r="NQ56" s="258"/>
      <c r="NR56" s="258"/>
      <c r="NS56" s="258"/>
      <c r="NT56" s="258"/>
      <c r="NU56" s="258"/>
      <c r="NV56" s="258"/>
      <c r="NW56" s="258"/>
      <c r="NX56" s="258"/>
      <c r="NY56" s="258"/>
      <c r="NZ56" s="258"/>
      <c r="OA56" s="258"/>
      <c r="OB56" s="258"/>
      <c r="OC56" s="258"/>
      <c r="OD56" s="258"/>
      <c r="OE56" s="258"/>
      <c r="OF56" s="258"/>
      <c r="OG56" s="258"/>
      <c r="OH56" s="258"/>
      <c r="OI56" s="258"/>
      <c r="OJ56" s="258"/>
      <c r="OK56" s="258"/>
      <c r="OL56" s="258"/>
      <c r="OM56" s="258"/>
      <c r="ON56" s="258"/>
      <c r="OO56" s="258"/>
      <c r="OP56" s="258"/>
      <c r="OQ56" s="258"/>
      <c r="OR56" s="258"/>
      <c r="OS56" s="258"/>
      <c r="OT56" s="258"/>
      <c r="OU56" s="258"/>
      <c r="OV56" s="258"/>
      <c r="OW56" s="258"/>
      <c r="OX56" s="258"/>
      <c r="OY56" s="258"/>
      <c r="OZ56" s="258"/>
      <c r="PA56" s="258"/>
      <c r="PB56" s="258"/>
      <c r="PC56" s="258"/>
      <c r="PD56" s="258"/>
      <c r="PE56" s="258"/>
      <c r="PF56" s="258"/>
      <c r="PG56" s="258"/>
      <c r="PH56" s="258"/>
      <c r="PI56" s="258"/>
      <c r="PJ56" s="258"/>
      <c r="PK56" s="258"/>
      <c r="PL56" s="258"/>
      <c r="PM56" s="258"/>
      <c r="PN56" s="258"/>
      <c r="PO56" s="258"/>
      <c r="PP56" s="258"/>
      <c r="PQ56" s="258"/>
      <c r="PR56" s="258"/>
      <c r="PS56" s="258"/>
      <c r="PT56" s="258"/>
      <c r="PU56" s="258"/>
      <c r="PV56" s="258"/>
      <c r="PW56" s="258"/>
      <c r="PX56" s="258"/>
      <c r="PY56" s="258"/>
      <c r="PZ56" s="258"/>
      <c r="QA56" s="258"/>
      <c r="QB56" s="258"/>
      <c r="QC56" s="258"/>
      <c r="QD56" s="258"/>
      <c r="QE56" s="258"/>
      <c r="QF56" s="258"/>
      <c r="QG56" s="258"/>
      <c r="QH56" s="258"/>
      <c r="QI56" s="258"/>
      <c r="QJ56" s="258"/>
      <c r="QK56" s="258"/>
      <c r="QL56" s="258"/>
      <c r="QM56" s="258"/>
      <c r="QN56" s="258"/>
      <c r="QO56" s="258"/>
      <c r="QP56" s="258"/>
      <c r="QQ56" s="258"/>
      <c r="QR56" s="258"/>
      <c r="QS56" s="258"/>
      <c r="QT56" s="258"/>
      <c r="QU56" s="258"/>
      <c r="QV56" s="258"/>
      <c r="QW56" s="258"/>
      <c r="QX56" s="258"/>
      <c r="QY56" s="258"/>
      <c r="QZ56" s="258"/>
      <c r="RA56" s="258"/>
      <c r="RB56" s="258"/>
      <c r="RC56" s="258"/>
      <c r="RD56" s="258"/>
      <c r="RE56" s="258"/>
      <c r="RF56" s="258"/>
      <c r="RG56" s="258"/>
      <c r="RH56" s="258"/>
      <c r="RI56" s="258"/>
      <c r="RJ56" s="258"/>
      <c r="RK56" s="258"/>
      <c r="RL56" s="258"/>
      <c r="RM56" s="258"/>
      <c r="RN56" s="258"/>
      <c r="RO56" s="258"/>
      <c r="RP56" s="258"/>
      <c r="RQ56" s="258"/>
      <c r="RR56" s="258"/>
      <c r="RS56" s="258"/>
      <c r="RT56" s="258"/>
      <c r="RU56" s="258"/>
      <c r="RV56" s="258"/>
      <c r="RW56" s="258"/>
      <c r="RX56" s="258"/>
      <c r="RY56" s="258"/>
      <c r="RZ56" s="258"/>
      <c r="SA56" s="258"/>
      <c r="SB56" s="258"/>
      <c r="SC56" s="258"/>
      <c r="SD56" s="258"/>
      <c r="SE56" s="258"/>
      <c r="SF56" s="258"/>
      <c r="SG56" s="258"/>
      <c r="SH56" s="258"/>
      <c r="SI56" s="258"/>
      <c r="SJ56" s="258"/>
      <c r="SK56" s="258"/>
      <c r="SL56" s="258"/>
      <c r="SM56" s="258"/>
      <c r="SN56" s="258"/>
      <c r="SO56" s="258"/>
      <c r="SP56" s="258"/>
      <c r="SQ56" s="258"/>
      <c r="SR56" s="258"/>
      <c r="SS56" s="258"/>
      <c r="ST56" s="258"/>
      <c r="SU56" s="258"/>
      <c r="SV56" s="258"/>
      <c r="SW56" s="258"/>
      <c r="SX56" s="258"/>
      <c r="SY56" s="258"/>
      <c r="SZ56" s="258"/>
      <c r="TA56" s="258"/>
      <c r="TB56" s="258"/>
      <c r="TC56" s="258"/>
      <c r="TD56" s="258"/>
      <c r="TE56" s="258"/>
      <c r="TF56" s="258"/>
      <c r="TG56" s="258"/>
      <c r="TH56" s="258"/>
      <c r="TI56" s="258"/>
      <c r="TJ56" s="258"/>
      <c r="TK56" s="258"/>
      <c r="TL56" s="258"/>
      <c r="TM56" s="258"/>
      <c r="TN56" s="258"/>
      <c r="TO56" s="258"/>
      <c r="TP56" s="258"/>
      <c r="TQ56" s="258"/>
      <c r="TR56" s="258"/>
      <c r="TS56" s="258"/>
      <c r="TT56" s="258"/>
      <c r="TU56" s="258"/>
      <c r="TV56" s="258"/>
      <c r="TW56" s="258"/>
      <c r="TX56" s="258"/>
      <c r="TY56" s="258"/>
      <c r="TZ56" s="258"/>
      <c r="UA56" s="258"/>
      <c r="UB56" s="258"/>
      <c r="UC56" s="258"/>
      <c r="UD56" s="258"/>
      <c r="UE56" s="258"/>
      <c r="UF56" s="258"/>
      <c r="UG56" s="258"/>
      <c r="UH56" s="258"/>
      <c r="UI56" s="258"/>
      <c r="UJ56" s="258"/>
      <c r="UK56" s="258"/>
      <c r="UL56" s="258"/>
      <c r="UM56" s="258"/>
      <c r="UN56" s="258"/>
      <c r="UO56" s="258"/>
      <c r="UP56" s="258"/>
      <c r="UQ56" s="258"/>
      <c r="UR56" s="258"/>
      <c r="US56" s="258"/>
      <c r="UT56" s="258"/>
      <c r="UU56" s="258"/>
      <c r="UV56" s="258"/>
      <c r="UW56" s="258"/>
      <c r="UX56" s="258"/>
      <c r="UY56" s="258"/>
      <c r="UZ56" s="258"/>
      <c r="VA56" s="258"/>
      <c r="VB56" s="258"/>
      <c r="VC56" s="258"/>
      <c r="VD56" s="258"/>
      <c r="VE56" s="258"/>
      <c r="VF56" s="258"/>
      <c r="VG56" s="258"/>
      <c r="VH56" s="258"/>
      <c r="VI56" s="258"/>
      <c r="VJ56" s="258"/>
      <c r="VK56" s="258"/>
      <c r="VL56" s="258"/>
      <c r="VM56" s="258"/>
      <c r="VN56" s="258"/>
      <c r="VO56" s="258"/>
      <c r="VP56" s="258"/>
      <c r="VQ56" s="258"/>
      <c r="VR56" s="258"/>
      <c r="VS56" s="258"/>
      <c r="VT56" s="258"/>
      <c r="VU56" s="258"/>
      <c r="VV56" s="258"/>
      <c r="VW56" s="258"/>
      <c r="VX56" s="258"/>
      <c r="VY56" s="258"/>
      <c r="VZ56" s="258"/>
      <c r="WA56" s="258"/>
      <c r="WB56" s="258"/>
      <c r="WC56" s="258"/>
      <c r="WD56" s="258"/>
      <c r="WE56" s="258"/>
      <c r="WF56" s="258"/>
      <c r="WG56" s="258"/>
      <c r="WH56" s="258"/>
      <c r="WI56" s="258"/>
      <c r="WJ56" s="258"/>
      <c r="WK56" s="258"/>
      <c r="WL56" s="258"/>
      <c r="WM56" s="258"/>
      <c r="WN56" s="258"/>
      <c r="WO56" s="258"/>
      <c r="WP56" s="258"/>
      <c r="WQ56" s="258"/>
      <c r="WR56" s="258"/>
      <c r="WS56" s="258"/>
      <c r="WT56" s="258"/>
      <c r="WU56" s="258"/>
      <c r="WV56" s="258"/>
      <c r="WW56" s="258"/>
      <c r="WX56" s="258"/>
      <c r="WY56" s="258"/>
      <c r="WZ56" s="258"/>
      <c r="XA56" s="258"/>
      <c r="XB56" s="258"/>
      <c r="XC56" s="258"/>
      <c r="XD56" s="258"/>
      <c r="XE56" s="258"/>
      <c r="XF56" s="258"/>
      <c r="XG56" s="258"/>
      <c r="XH56" s="258"/>
      <c r="XI56" s="258"/>
      <c r="XJ56" s="258"/>
      <c r="XK56" s="258"/>
      <c r="XL56" s="258"/>
      <c r="XM56" s="258"/>
      <c r="XN56" s="258"/>
      <c r="XO56" s="258"/>
      <c r="XP56" s="258"/>
      <c r="XQ56" s="258"/>
      <c r="XR56" s="258"/>
      <c r="XS56" s="258"/>
      <c r="XT56" s="258"/>
      <c r="XU56" s="258"/>
      <c r="XV56" s="258"/>
      <c r="XW56" s="258"/>
      <c r="XX56" s="258"/>
      <c r="XY56" s="258"/>
      <c r="XZ56" s="258"/>
      <c r="YA56" s="258"/>
      <c r="YB56" s="258"/>
      <c r="YC56" s="258"/>
      <c r="YD56" s="258"/>
      <c r="YE56" s="258"/>
      <c r="YF56" s="258"/>
      <c r="YG56" s="258"/>
      <c r="YH56" s="258"/>
      <c r="YI56" s="258"/>
      <c r="YJ56" s="258"/>
      <c r="YK56" s="258"/>
      <c r="YL56" s="258"/>
      <c r="YM56" s="258"/>
      <c r="YN56" s="258"/>
      <c r="YO56" s="258"/>
      <c r="YP56" s="258"/>
      <c r="YQ56" s="258"/>
      <c r="YR56" s="258"/>
      <c r="YS56" s="258"/>
      <c r="YT56" s="258"/>
      <c r="YU56" s="258"/>
      <c r="YV56" s="258"/>
      <c r="YW56" s="258"/>
      <c r="YX56" s="258"/>
      <c r="YY56" s="258"/>
      <c r="YZ56" s="258"/>
      <c r="ZA56" s="258"/>
      <c r="ZB56" s="258"/>
      <c r="ZC56" s="258"/>
      <c r="ZD56" s="258"/>
      <c r="ZE56" s="258"/>
      <c r="ZF56" s="258"/>
      <c r="ZG56" s="258"/>
      <c r="ZH56" s="258"/>
      <c r="ZI56" s="258"/>
      <c r="ZJ56" s="258"/>
      <c r="ZK56" s="258"/>
      <c r="ZL56" s="258"/>
      <c r="ZM56" s="258"/>
      <c r="ZN56" s="258"/>
      <c r="ZO56" s="258"/>
      <c r="ZP56" s="258"/>
      <c r="ZQ56" s="258"/>
      <c r="ZR56" s="258"/>
      <c r="ZS56" s="258"/>
      <c r="ZT56" s="258"/>
      <c r="ZU56" s="258"/>
      <c r="ZV56" s="258"/>
      <c r="ZW56" s="258"/>
      <c r="ZX56" s="258"/>
      <c r="ZY56" s="258"/>
      <c r="ZZ56" s="258"/>
      <c r="AAA56" s="258"/>
      <c r="AAB56" s="258"/>
      <c r="AAC56" s="258"/>
      <c r="AAD56" s="258"/>
      <c r="AAE56" s="258"/>
      <c r="AAF56" s="258"/>
      <c r="AAG56" s="258"/>
      <c r="AAH56" s="258"/>
      <c r="AAI56" s="258"/>
      <c r="AAJ56" s="258"/>
      <c r="AAK56" s="258"/>
      <c r="AAL56" s="258"/>
      <c r="AAM56" s="258"/>
      <c r="AAN56" s="258"/>
      <c r="AAO56" s="258"/>
      <c r="AAP56" s="258"/>
      <c r="AAQ56" s="258"/>
      <c r="AAR56" s="258"/>
      <c r="AAS56" s="258"/>
      <c r="AAT56" s="258"/>
      <c r="AAU56" s="258"/>
      <c r="AAV56" s="258"/>
      <c r="AAW56" s="258"/>
      <c r="AAX56" s="258"/>
      <c r="AAY56" s="258"/>
      <c r="AAZ56" s="258"/>
      <c r="ABA56" s="258"/>
      <c r="ABB56" s="258"/>
      <c r="ABC56" s="258"/>
      <c r="ABD56" s="258"/>
      <c r="ABE56" s="258"/>
      <c r="ABF56" s="258"/>
      <c r="ABG56" s="258"/>
      <c r="ABH56" s="258"/>
      <c r="ABI56" s="258"/>
      <c r="ABJ56" s="258"/>
      <c r="ABK56" s="258"/>
      <c r="ABL56" s="258"/>
      <c r="ABM56" s="258"/>
      <c r="ABN56" s="258"/>
      <c r="ABO56" s="258"/>
      <c r="ABP56" s="258"/>
      <c r="ABQ56" s="258"/>
      <c r="ABR56" s="258"/>
      <c r="ABS56" s="258"/>
      <c r="ABT56" s="258"/>
      <c r="ABU56" s="258"/>
      <c r="ABV56" s="258"/>
      <c r="ABW56" s="258"/>
      <c r="ABX56" s="258"/>
      <c r="ABY56" s="258"/>
      <c r="ABZ56" s="258"/>
      <c r="ACA56" s="258"/>
      <c r="ACB56" s="258"/>
      <c r="ACC56" s="258"/>
      <c r="ACD56" s="258"/>
      <c r="ACE56" s="258"/>
      <c r="ACF56" s="258"/>
      <c r="ACG56" s="258"/>
      <c r="ACH56" s="258"/>
      <c r="ACI56" s="258"/>
      <c r="ACJ56" s="258"/>
      <c r="ACK56" s="258"/>
      <c r="ACL56" s="258"/>
      <c r="ACM56" s="258"/>
      <c r="ACN56" s="258"/>
      <c r="ACO56" s="258"/>
      <c r="ACP56" s="258"/>
      <c r="ACQ56" s="258"/>
      <c r="ACR56" s="258"/>
      <c r="ACS56" s="258"/>
      <c r="ACT56" s="258"/>
      <c r="ACU56" s="258"/>
      <c r="ACV56" s="258"/>
      <c r="ACW56" s="258"/>
      <c r="ACX56" s="258"/>
      <c r="ACY56" s="258"/>
      <c r="ACZ56" s="258"/>
      <c r="ADA56" s="258"/>
      <c r="ADB56" s="258"/>
      <c r="ADC56" s="258"/>
      <c r="ADD56" s="258"/>
      <c r="ADE56" s="258"/>
      <c r="ADF56" s="258"/>
      <c r="ADG56" s="258"/>
      <c r="ADH56" s="258"/>
      <c r="ADI56" s="258"/>
      <c r="ADJ56" s="258"/>
      <c r="ADK56" s="258"/>
      <c r="ADL56" s="258"/>
      <c r="ADM56" s="258"/>
      <c r="ADN56" s="258"/>
      <c r="ADO56" s="258"/>
      <c r="ADP56" s="258"/>
      <c r="ADQ56" s="258"/>
      <c r="ADR56" s="258"/>
      <c r="ADS56" s="258"/>
      <c r="ADT56" s="258"/>
      <c r="ADU56" s="258"/>
      <c r="ADV56" s="258"/>
      <c r="ADW56" s="258"/>
      <c r="ADX56" s="258"/>
      <c r="ADY56" s="258"/>
      <c r="ADZ56" s="258"/>
      <c r="AEA56" s="258"/>
      <c r="AEB56" s="258"/>
      <c r="AEC56" s="258"/>
      <c r="AED56" s="258"/>
      <c r="AEE56" s="258"/>
      <c r="AEF56" s="258"/>
      <c r="AEG56" s="258"/>
      <c r="AEH56" s="258"/>
      <c r="AEI56" s="258"/>
      <c r="AEJ56" s="258"/>
      <c r="AEK56" s="258"/>
      <c r="AEL56" s="258"/>
      <c r="AEM56" s="258"/>
      <c r="AEN56" s="258"/>
      <c r="AEO56" s="258"/>
      <c r="AEP56" s="258"/>
      <c r="AEQ56" s="258"/>
      <c r="AER56" s="258"/>
      <c r="AES56" s="258"/>
      <c r="AET56" s="258"/>
      <c r="AEU56" s="258"/>
      <c r="AEV56" s="258"/>
      <c r="AEW56" s="258"/>
      <c r="AEX56" s="258"/>
      <c r="AEY56" s="258"/>
      <c r="AEZ56" s="258"/>
      <c r="AFA56" s="258"/>
      <c r="AFB56" s="258"/>
      <c r="AFC56" s="258"/>
      <c r="AFD56" s="258"/>
      <c r="AFE56" s="258"/>
      <c r="AFF56" s="258"/>
      <c r="AFG56" s="258"/>
      <c r="AFH56" s="258"/>
      <c r="AFI56" s="258"/>
      <c r="AFJ56" s="258"/>
      <c r="AFK56" s="258"/>
      <c r="AFL56" s="258"/>
      <c r="AFM56" s="258"/>
      <c r="AFN56" s="258"/>
      <c r="AFO56" s="258"/>
      <c r="AFP56" s="258"/>
      <c r="AFQ56" s="258"/>
      <c r="AFR56" s="258"/>
      <c r="AFS56" s="258"/>
      <c r="AFT56" s="258"/>
      <c r="AFU56" s="258"/>
      <c r="AFV56" s="258"/>
      <c r="AFW56" s="258"/>
      <c r="AFX56" s="258"/>
      <c r="AFY56" s="258"/>
      <c r="AFZ56" s="258"/>
      <c r="AGA56" s="258"/>
      <c r="AGB56" s="258"/>
      <c r="AGC56" s="258"/>
      <c r="AGD56" s="258"/>
      <c r="AGE56" s="258"/>
      <c r="AGF56" s="258"/>
      <c r="AGG56" s="258"/>
      <c r="AGH56" s="258"/>
      <c r="AGI56" s="258"/>
      <c r="AGJ56" s="258"/>
      <c r="AGK56" s="258"/>
      <c r="AGL56" s="258"/>
      <c r="AGM56" s="258"/>
      <c r="AGN56" s="258"/>
      <c r="AGO56" s="258"/>
      <c r="AGP56" s="258"/>
      <c r="AGQ56" s="258"/>
      <c r="AGR56" s="258"/>
      <c r="AGS56" s="258"/>
      <c r="AGT56" s="258"/>
      <c r="AGU56" s="258"/>
      <c r="AGV56" s="258"/>
      <c r="AGW56" s="258"/>
      <c r="AGX56" s="258"/>
      <c r="AGY56" s="258"/>
      <c r="AGZ56" s="258"/>
      <c r="AHA56" s="258"/>
      <c r="AHB56" s="258"/>
      <c r="AHC56" s="258"/>
      <c r="AHD56" s="258"/>
      <c r="AHE56" s="258"/>
      <c r="AHF56" s="258"/>
      <c r="AHG56" s="258"/>
      <c r="AHH56" s="258"/>
      <c r="AHI56" s="258"/>
      <c r="AHJ56" s="258"/>
      <c r="AHK56" s="258"/>
      <c r="AHL56" s="258"/>
      <c r="AHM56" s="258"/>
      <c r="AHN56" s="258"/>
      <c r="AHO56" s="258"/>
      <c r="AHP56" s="258"/>
      <c r="AHQ56" s="258"/>
      <c r="AHR56" s="258"/>
      <c r="AHS56" s="258"/>
      <c r="AHT56" s="258"/>
      <c r="AHU56" s="258"/>
      <c r="AHV56" s="258"/>
      <c r="AHW56" s="258"/>
      <c r="AHX56" s="258"/>
      <c r="AHY56" s="258"/>
      <c r="AHZ56" s="258"/>
      <c r="AIA56" s="258"/>
      <c r="AIB56" s="258"/>
      <c r="AIC56" s="258"/>
      <c r="AID56" s="258"/>
      <c r="AIE56" s="258"/>
      <c r="AIF56" s="258"/>
      <c r="AIG56" s="258"/>
      <c r="AIH56" s="258"/>
      <c r="AII56" s="258"/>
      <c r="AIJ56" s="258"/>
      <c r="AIK56" s="258"/>
      <c r="AIL56" s="258"/>
      <c r="AIM56" s="258"/>
      <c r="AIN56" s="258"/>
      <c r="AIO56" s="258"/>
      <c r="AIP56" s="258"/>
      <c r="AIQ56" s="258"/>
      <c r="AIR56" s="258"/>
      <c r="AIS56" s="258"/>
      <c r="AIT56" s="258"/>
      <c r="AIU56" s="258"/>
      <c r="AIV56" s="258"/>
      <c r="AIW56" s="258"/>
      <c r="AIX56" s="258"/>
      <c r="AIY56" s="258"/>
      <c r="AIZ56" s="258"/>
      <c r="AJA56" s="258"/>
      <c r="AJB56" s="258"/>
      <c r="AJC56" s="258"/>
      <c r="AJD56" s="258"/>
      <c r="AJE56" s="258"/>
      <c r="AJF56" s="258"/>
      <c r="AJG56" s="258"/>
      <c r="AJH56" s="258"/>
      <c r="AJI56" s="258"/>
      <c r="AJJ56" s="258"/>
      <c r="AJK56" s="258"/>
      <c r="AJL56" s="258"/>
      <c r="AJM56" s="258"/>
      <c r="AJN56" s="258"/>
      <c r="AJO56" s="258"/>
      <c r="AJP56" s="258"/>
      <c r="AJQ56" s="258"/>
      <c r="AJR56" s="258"/>
      <c r="AJS56" s="258"/>
      <c r="AJT56" s="258"/>
      <c r="AJU56" s="258"/>
      <c r="AJV56" s="258"/>
      <c r="AJW56" s="258"/>
      <c r="AJX56" s="258"/>
      <c r="AJY56" s="258"/>
      <c r="AJZ56" s="258"/>
      <c r="AKA56" s="258"/>
      <c r="AKB56" s="258"/>
      <c r="AKC56" s="258"/>
      <c r="AKD56" s="258"/>
      <c r="AKE56" s="258"/>
      <c r="AKF56" s="258"/>
      <c r="AKG56" s="258"/>
      <c r="AKH56" s="258"/>
      <c r="AKI56" s="258"/>
      <c r="AKJ56" s="258"/>
      <c r="AKK56" s="258"/>
      <c r="AKL56" s="258"/>
      <c r="AKM56" s="258"/>
      <c r="AKN56" s="258"/>
      <c r="AKO56" s="258"/>
      <c r="AKP56" s="258"/>
      <c r="AKQ56" s="258"/>
      <c r="AKR56" s="258"/>
      <c r="AKS56" s="258"/>
      <c r="AKT56" s="258"/>
      <c r="AKU56" s="258"/>
      <c r="AKV56" s="258"/>
      <c r="AKW56" s="258"/>
      <c r="AKX56" s="258"/>
      <c r="AKY56" s="258"/>
      <c r="AKZ56" s="258"/>
      <c r="ALA56" s="258"/>
      <c r="ALB56" s="258"/>
      <c r="ALC56" s="258"/>
      <c r="ALD56" s="258"/>
      <c r="ALE56" s="258"/>
      <c r="ALF56" s="258"/>
      <c r="ALG56" s="258"/>
      <c r="ALH56" s="258"/>
      <c r="ALI56" s="258"/>
      <c r="ALJ56" s="258"/>
      <c r="ALK56" s="258"/>
      <c r="ALL56" s="258"/>
      <c r="ALM56" s="258"/>
      <c r="ALN56" s="258"/>
      <c r="ALO56" s="258"/>
      <c r="ALP56" s="258"/>
      <c r="ALQ56" s="258"/>
      <c r="ALR56" s="258"/>
      <c r="ALS56" s="258"/>
      <c r="ALT56" s="258"/>
      <c r="ALU56" s="258"/>
      <c r="ALV56" s="258"/>
      <c r="ALW56" s="258"/>
      <c r="ALX56" s="258"/>
      <c r="ALY56" s="258"/>
      <c r="ALZ56" s="258"/>
      <c r="AMA56" s="258"/>
      <c r="AMB56" s="258"/>
      <c r="AMC56" s="258"/>
    </row>
    <row r="57" customFormat="false" ht="27.75" hidden="false" customHeight="true" outlineLevel="0" collapsed="false">
      <c r="A57" s="903" t="s">
        <v>520</v>
      </c>
      <c r="B57" s="903"/>
      <c r="C57" s="903"/>
      <c r="D57" s="903"/>
      <c r="E57" s="903"/>
      <c r="F57" s="903"/>
      <c r="G57" s="903"/>
      <c r="H57" s="903"/>
      <c r="I57" s="904" t="n">
        <f aca="false">SUM(D56:I56)</f>
        <v>57031.12</v>
      </c>
      <c r="J57" s="905" t="n">
        <f aca="false">RESUMO!F59</f>
        <v>0</v>
      </c>
      <c r="K57" s="939"/>
      <c r="L57" s="468"/>
      <c r="M57" s="468"/>
      <c r="N57" s="468"/>
      <c r="O57" s="468"/>
      <c r="P57" s="468"/>
      <c r="Q57" s="468"/>
      <c r="R57" s="468"/>
      <c r="S57" s="837"/>
    </row>
    <row r="58" customFormat="false" ht="27.75" hidden="false" customHeight="true" outlineLevel="0" collapsed="false">
      <c r="A58" s="906" t="s">
        <v>521</v>
      </c>
      <c r="B58" s="906"/>
      <c r="C58" s="906"/>
      <c r="D58" s="906"/>
      <c r="E58" s="906"/>
      <c r="F58" s="906"/>
      <c r="G58" s="906"/>
      <c r="H58" s="906"/>
      <c r="I58" s="907" t="n">
        <f aca="false">RESUMO!N11</f>
        <v>57031.12</v>
      </c>
      <c r="J58" s="908"/>
      <c r="K58" s="939"/>
      <c r="L58" s="468"/>
      <c r="M58" s="468"/>
      <c r="N58" s="468"/>
      <c r="O58" s="468"/>
      <c r="P58" s="468"/>
      <c r="Q58" s="468"/>
      <c r="R58" s="468"/>
      <c r="S58" s="837"/>
    </row>
    <row r="59" customFormat="false" ht="27.75" hidden="false" customHeight="true" outlineLevel="0" collapsed="false">
      <c r="A59" s="909" t="s">
        <v>522</v>
      </c>
      <c r="B59" s="909"/>
      <c r="C59" s="909"/>
      <c r="D59" s="909"/>
      <c r="E59" s="909"/>
      <c r="F59" s="909"/>
      <c r="G59" s="910"/>
      <c r="H59" s="911"/>
      <c r="I59" s="912"/>
      <c r="J59" s="912"/>
      <c r="K59" s="940"/>
      <c r="L59" s="468"/>
      <c r="M59" s="468"/>
      <c r="N59" s="468"/>
      <c r="O59" s="468"/>
      <c r="P59" s="468"/>
      <c r="Q59" s="468"/>
      <c r="R59" s="468"/>
      <c r="S59" s="837"/>
    </row>
    <row r="60" customFormat="false" ht="27.75" hidden="false" customHeight="true" outlineLevel="0" collapsed="false">
      <c r="A60" s="913"/>
      <c r="B60" s="914"/>
      <c r="C60" s="915"/>
      <c r="D60" s="915"/>
      <c r="E60" s="915"/>
      <c r="F60" s="917"/>
      <c r="G60" s="918"/>
      <c r="H60" s="919"/>
      <c r="I60" s="920"/>
      <c r="J60" s="921"/>
      <c r="L60" s="922"/>
      <c r="M60" s="922"/>
      <c r="N60" s="922"/>
      <c r="O60" s="922"/>
      <c r="P60" s="922"/>
      <c r="Q60" s="922"/>
      <c r="R60" s="922"/>
      <c r="S60" s="923"/>
    </row>
    <row r="61" customFormat="false" ht="27.75" hidden="false" customHeight="true" outlineLevel="0" collapsed="false">
      <c r="A61" s="913"/>
      <c r="B61" s="924"/>
      <c r="C61" s="258"/>
      <c r="D61" s="258"/>
      <c r="E61" s="258"/>
      <c r="F61" s="925"/>
      <c r="G61" s="926"/>
      <c r="H61" s="927"/>
      <c r="I61" s="928"/>
      <c r="J61" s="929"/>
      <c r="L61" s="922"/>
      <c r="M61" s="922"/>
      <c r="N61" s="922"/>
      <c r="O61" s="922"/>
      <c r="P61" s="922"/>
      <c r="Q61" s="922"/>
      <c r="R61" s="922"/>
      <c r="S61" s="923"/>
    </row>
    <row r="62" customFormat="false" ht="27.75" hidden="false" customHeight="true" outlineLevel="0" collapsed="false">
      <c r="A62" s="930"/>
      <c r="B62" s="930"/>
      <c r="C62" s="930"/>
      <c r="D62" s="930"/>
      <c r="E62" s="930"/>
      <c r="F62" s="930"/>
      <c r="G62" s="931" t="s">
        <v>134</v>
      </c>
      <c r="H62" s="932" t="n">
        <f aca="false">Dados!D26</f>
        <v>0.05</v>
      </c>
      <c r="I62" s="933" t="n">
        <f aca="false">SUM(I60:I61)</f>
        <v>0</v>
      </c>
      <c r="J62" s="934"/>
      <c r="L62" s="468"/>
      <c r="M62" s="468"/>
      <c r="N62" s="468"/>
      <c r="O62" s="468"/>
      <c r="P62" s="468"/>
      <c r="Q62" s="468"/>
      <c r="R62" s="468"/>
      <c r="S62" s="837"/>
    </row>
    <row r="63" customFormat="false" ht="39.75" hidden="false" customHeight="true" outlineLevel="0" collapsed="false">
      <c r="A63" s="935" t="str">
        <f aca="false">A45</f>
        <v>SUBSEÇÃO JUDICIÁRIA DE GOVERNADOR VALADARES </v>
      </c>
      <c r="B63" s="935"/>
      <c r="C63" s="935"/>
      <c r="D63" s="935"/>
      <c r="E63" s="935"/>
      <c r="F63" s="935"/>
      <c r="G63" s="935"/>
      <c r="H63" s="935"/>
      <c r="I63" s="936" t="n">
        <f aca="false">I58+I62</f>
        <v>57031.12</v>
      </c>
      <c r="J63" s="937"/>
      <c r="L63" s="468"/>
      <c r="M63" s="468"/>
      <c r="N63" s="468"/>
      <c r="O63" s="468"/>
      <c r="P63" s="468"/>
      <c r="Q63" s="468"/>
      <c r="R63" s="468"/>
      <c r="S63" s="837"/>
    </row>
    <row r="64" customFormat="false" ht="32.25" hidden="false" customHeight="true" outlineLevel="0" collapsed="false">
      <c r="A64" s="846" t="str">
        <f aca="false">IIG!$A$7</f>
        <v>SUBSEÇÃO JUDICIÁRIA DE IPATINGA</v>
      </c>
      <c r="B64" s="846"/>
      <c r="C64" s="846"/>
      <c r="D64" s="15"/>
      <c r="E64" s="15"/>
      <c r="F64" s="15"/>
      <c r="G64" s="847" t="s">
        <v>12</v>
      </c>
      <c r="H64" s="848" t="n">
        <f aca="false">$H$7</f>
        <v>0</v>
      </c>
      <c r="I64" s="848"/>
      <c r="J64" s="849"/>
      <c r="L64" s="468"/>
      <c r="M64" s="468"/>
      <c r="N64" s="468"/>
      <c r="O64" s="468"/>
      <c r="P64" s="468"/>
      <c r="Q64" s="468"/>
      <c r="R64" s="468"/>
      <c r="S64" s="837"/>
    </row>
    <row r="65" customFormat="false" ht="21.75" hidden="false" customHeight="true" outlineLevel="0" collapsed="false">
      <c r="A65" s="850" t="s">
        <v>508</v>
      </c>
      <c r="B65" s="850"/>
      <c r="C65" s="850"/>
      <c r="D65" s="851" t="n">
        <f aca="false">IIG!$G$53</f>
        <v>8741.8</v>
      </c>
      <c r="E65" s="851" t="n">
        <f aca="false">IIG!$H$53</f>
        <v>0</v>
      </c>
      <c r="F65" s="851" t="n">
        <f aca="false">IIG!$I$53</f>
        <v>0</v>
      </c>
      <c r="G65" s="851" t="n">
        <f aca="false">IIG!$J$53</f>
        <v>0</v>
      </c>
      <c r="H65" s="851" t="n">
        <f aca="false">IIG!$K$53</f>
        <v>8872.14</v>
      </c>
      <c r="I65" s="852" t="n">
        <f aca="false">IIG!$L$53</f>
        <v>10558.12</v>
      </c>
      <c r="J65" s="852"/>
      <c r="L65" s="854" t="n">
        <f aca="false">IIG!G20</f>
        <v>3282.37</v>
      </c>
      <c r="M65" s="854" t="n">
        <f aca="false">IIG!H20</f>
        <v>0</v>
      </c>
      <c r="N65" s="854" t="n">
        <f aca="false">IIG!I20</f>
        <v>0</v>
      </c>
      <c r="O65" s="854" t="n">
        <f aca="false">IIG!J20</f>
        <v>0</v>
      </c>
      <c r="P65" s="854" t="n">
        <f aca="false">IIG!K20</f>
        <v>3282.37</v>
      </c>
      <c r="Q65" s="854" t="n">
        <f aca="false">IIG!L20</f>
        <v>4044.85858305455</v>
      </c>
      <c r="R65" s="468"/>
      <c r="S65" s="837"/>
    </row>
    <row r="66" customFormat="false" ht="21.75" hidden="false" customHeight="true" outlineLevel="0" collapsed="false">
      <c r="A66" s="855" t="s">
        <v>509</v>
      </c>
      <c r="B66" s="855"/>
      <c r="C66" s="855"/>
      <c r="D66" s="856" t="n">
        <f aca="false">Dados!$F$27</f>
        <v>1</v>
      </c>
      <c r="E66" s="856" t="n">
        <f aca="false">Dados!$H$27</f>
        <v>0</v>
      </c>
      <c r="F66" s="856" t="n">
        <f aca="false">Dados!$J$27</f>
        <v>0</v>
      </c>
      <c r="G66" s="856" t="n">
        <f aca="false">Dados!$L$27</f>
        <v>0</v>
      </c>
      <c r="H66" s="856" t="n">
        <f aca="false">Dados!$N$27</f>
        <v>1</v>
      </c>
      <c r="I66" s="858" t="n">
        <f aca="false">Dados!$P$27</f>
        <v>1</v>
      </c>
      <c r="J66" s="859"/>
      <c r="L66" s="468" t="n">
        <f aca="false">L65*D66*D67</f>
        <v>3282.37</v>
      </c>
      <c r="M66" s="468" t="n">
        <f aca="false">M65*E66*E67</f>
        <v>0</v>
      </c>
      <c r="N66" s="468" t="n">
        <f aca="false">N65*F66*F67</f>
        <v>0</v>
      </c>
      <c r="O66" s="468" t="n">
        <f aca="false">O65*G66*G67</f>
        <v>0</v>
      </c>
      <c r="P66" s="468" t="n">
        <f aca="false">P65*H66*H67</f>
        <v>6564.74</v>
      </c>
      <c r="Q66" s="938" t="n">
        <f aca="false">Q65*I66*I67</f>
        <v>8089.71716610909</v>
      </c>
      <c r="R66" s="938" t="n">
        <f aca="false">SUM(L66:Q66)</f>
        <v>17936.8271661091</v>
      </c>
      <c r="S66" s="837" t="n">
        <f aca="false">R66*R3</f>
        <v>5944.54792471778</v>
      </c>
      <c r="T66" s="281" t="s">
        <v>525</v>
      </c>
    </row>
    <row r="67" customFormat="false" ht="21.75" hidden="false" customHeight="true" outlineLevel="0" collapsed="false">
      <c r="A67" s="860" t="s">
        <v>510</v>
      </c>
      <c r="B67" s="860"/>
      <c r="C67" s="860"/>
      <c r="D67" s="861" t="n">
        <f aca="false">Dados!$G$27</f>
        <v>1</v>
      </c>
      <c r="E67" s="861" t="n">
        <f aca="false">Dados!$I$27</f>
        <v>0</v>
      </c>
      <c r="F67" s="861" t="n">
        <f aca="false">Dados!$K$27</f>
        <v>0</v>
      </c>
      <c r="G67" s="861" t="n">
        <f aca="false">Dados!$M$27</f>
        <v>0</v>
      </c>
      <c r="H67" s="861" t="n">
        <f aca="false">Dados!$O$27</f>
        <v>2</v>
      </c>
      <c r="I67" s="862" t="n">
        <f aca="false">Dados!$Q$27</f>
        <v>2</v>
      </c>
      <c r="J67" s="863"/>
      <c r="L67" s="468"/>
      <c r="M67" s="468"/>
      <c r="N67" s="468"/>
      <c r="O67" s="468"/>
      <c r="P67" s="468"/>
      <c r="Q67" s="468"/>
      <c r="R67" s="468"/>
      <c r="S67" s="837"/>
    </row>
    <row r="68" customFormat="false" ht="21.75" hidden="false" customHeight="true" outlineLevel="0" collapsed="false">
      <c r="A68" s="864" t="s">
        <v>5</v>
      </c>
      <c r="B68" s="864"/>
      <c r="C68" s="864"/>
      <c r="D68" s="865" t="n">
        <f aca="false">((D65*D66)*D67)</f>
        <v>8741.8</v>
      </c>
      <c r="E68" s="865" t="n">
        <f aca="false">((E65*E66)*E67)</f>
        <v>0</v>
      </c>
      <c r="F68" s="865" t="n">
        <f aca="false">((F65*F66)*F67)</f>
        <v>0</v>
      </c>
      <c r="G68" s="865" t="n">
        <f aca="false">((G65*G66)*G67)</f>
        <v>0</v>
      </c>
      <c r="H68" s="865" t="n">
        <f aca="false">((H65*H66)*H67)</f>
        <v>17744.28</v>
      </c>
      <c r="I68" s="866" t="n">
        <f aca="false">((I65*I66)*I67)</f>
        <v>21116.24</v>
      </c>
      <c r="J68" s="867"/>
      <c r="L68" s="468"/>
      <c r="M68" s="468"/>
      <c r="N68" s="468"/>
      <c r="O68" s="468"/>
      <c r="P68" s="468"/>
      <c r="Q68" s="468"/>
      <c r="R68" s="468"/>
      <c r="S68" s="837"/>
    </row>
    <row r="69" customFormat="false" ht="21.75" hidden="false" customHeight="true" outlineLevel="0" collapsed="false">
      <c r="A69" s="870" t="s">
        <v>511</v>
      </c>
      <c r="B69" s="871" t="s">
        <v>512</v>
      </c>
      <c r="C69" s="872" t="s">
        <v>513</v>
      </c>
      <c r="D69" s="873" t="n">
        <v>0</v>
      </c>
      <c r="E69" s="873" t="n">
        <v>0</v>
      </c>
      <c r="F69" s="873" t="n">
        <v>0</v>
      </c>
      <c r="G69" s="873" t="n">
        <v>0</v>
      </c>
      <c r="H69" s="873" t="n">
        <v>0</v>
      </c>
      <c r="I69" s="875" t="n">
        <v>0</v>
      </c>
      <c r="J69" s="876"/>
      <c r="L69" s="468"/>
      <c r="M69" s="468"/>
      <c r="N69" s="468"/>
      <c r="O69" s="468"/>
      <c r="P69" s="468"/>
      <c r="Q69" s="468"/>
      <c r="R69" s="468"/>
      <c r="S69" s="837"/>
    </row>
    <row r="70" customFormat="false" ht="21.75" hidden="false" customHeight="true" outlineLevel="0" collapsed="false">
      <c r="A70" s="870"/>
      <c r="B70" s="871"/>
      <c r="C70" s="877" t="s">
        <v>384</v>
      </c>
      <c r="D70" s="878" t="n">
        <f aca="false">ROUND((D65/30*D69),2)</f>
        <v>0</v>
      </c>
      <c r="E70" s="878" t="n">
        <f aca="false">ROUND((E65/30*E69),2)</f>
        <v>0</v>
      </c>
      <c r="F70" s="878" t="n">
        <f aca="false">ROUND((F65/30*F69),2)</f>
        <v>0</v>
      </c>
      <c r="G70" s="878" t="n">
        <f aca="false">ROUND((G65/30*G69),2)</f>
        <v>0</v>
      </c>
      <c r="H70" s="878" t="n">
        <f aca="false">ROUND((H65/30*H69),2)</f>
        <v>0</v>
      </c>
      <c r="I70" s="879" t="n">
        <f aca="false">ROUND((I65/30*I69),2)</f>
        <v>0</v>
      </c>
      <c r="J70" s="880"/>
      <c r="L70" s="468"/>
      <c r="M70" s="468"/>
      <c r="N70" s="468"/>
      <c r="O70" s="468"/>
      <c r="P70" s="468"/>
      <c r="Q70" s="468"/>
      <c r="R70" s="468"/>
      <c r="S70" s="837"/>
    </row>
    <row r="71" customFormat="false" ht="21.75" hidden="false" customHeight="true" outlineLevel="0" collapsed="false">
      <c r="A71" s="870"/>
      <c r="B71" s="881" t="s">
        <v>514</v>
      </c>
      <c r="C71" s="882" t="s">
        <v>515</v>
      </c>
      <c r="D71" s="883" t="n">
        <f aca="false">IIG!$G$87</f>
        <v>7136.7</v>
      </c>
      <c r="E71" s="883" t="n">
        <f aca="false">IIG!$H$87</f>
        <v>0</v>
      </c>
      <c r="F71" s="883" t="n">
        <f aca="false">IIG!$I$87</f>
        <v>0</v>
      </c>
      <c r="G71" s="883" t="n">
        <f aca="false">IIG!$J$87</f>
        <v>0</v>
      </c>
      <c r="H71" s="883" t="n">
        <f aca="false">IIG!$K$87</f>
        <v>7267.04</v>
      </c>
      <c r="I71" s="884" t="n">
        <f aca="false">IIG!$L$87</f>
        <v>8724.6</v>
      </c>
      <c r="J71" s="885"/>
      <c r="L71" s="468"/>
      <c r="M71" s="468"/>
      <c r="N71" s="468"/>
      <c r="O71" s="468"/>
      <c r="P71" s="468"/>
      <c r="Q71" s="468"/>
      <c r="R71" s="468"/>
      <c r="S71" s="837"/>
    </row>
    <row r="72" customFormat="false" ht="21.75" hidden="false" customHeight="true" outlineLevel="0" collapsed="false">
      <c r="A72" s="870"/>
      <c r="B72" s="881"/>
      <c r="C72" s="886" t="s">
        <v>516</v>
      </c>
      <c r="D72" s="887" t="n">
        <v>0</v>
      </c>
      <c r="E72" s="887" t="n">
        <v>0</v>
      </c>
      <c r="F72" s="887" t="n">
        <v>0</v>
      </c>
      <c r="G72" s="887" t="n">
        <v>0</v>
      </c>
      <c r="H72" s="887" t="n">
        <v>0</v>
      </c>
      <c r="I72" s="888" t="n">
        <v>0</v>
      </c>
      <c r="J72" s="889"/>
      <c r="L72" s="468"/>
      <c r="M72" s="468"/>
      <c r="N72" s="468"/>
      <c r="O72" s="468"/>
      <c r="P72" s="468"/>
      <c r="Q72" s="468"/>
      <c r="R72" s="468"/>
      <c r="S72" s="837"/>
    </row>
    <row r="73" customFormat="false" ht="21.75" hidden="false" customHeight="true" outlineLevel="0" collapsed="false">
      <c r="A73" s="870"/>
      <c r="B73" s="881"/>
      <c r="C73" s="890" t="s">
        <v>517</v>
      </c>
      <c r="D73" s="891" t="n">
        <f aca="false">ROUND(((D71/30)*D72),2)</f>
        <v>0</v>
      </c>
      <c r="E73" s="891" t="n">
        <f aca="false">ROUND(((E71/30)*E72),2)</f>
        <v>0</v>
      </c>
      <c r="F73" s="891" t="n">
        <f aca="false">ROUND(((F71/30)*F72),2)</f>
        <v>0</v>
      </c>
      <c r="G73" s="891" t="n">
        <f aca="false">ROUND(((G71/30)*G72),2)</f>
        <v>0</v>
      </c>
      <c r="H73" s="891" t="n">
        <f aca="false">ROUND(((H71/30)*H72),2)</f>
        <v>0</v>
      </c>
      <c r="I73" s="892" t="n">
        <f aca="false">ROUND(((I71/30)*I72),2)</f>
        <v>0</v>
      </c>
      <c r="J73" s="893"/>
      <c r="L73" s="468"/>
      <c r="M73" s="468"/>
      <c r="N73" s="468"/>
      <c r="O73" s="468"/>
      <c r="P73" s="468"/>
      <c r="Q73" s="468"/>
      <c r="R73" s="468"/>
      <c r="S73" s="837"/>
    </row>
    <row r="74" customFormat="false" ht="39" hidden="false" customHeight="true" outlineLevel="0" collapsed="false">
      <c r="A74" s="894" t="s">
        <v>518</v>
      </c>
      <c r="B74" s="894"/>
      <c r="C74" s="894"/>
      <c r="D74" s="895" t="n">
        <f aca="false">D70+D73</f>
        <v>0</v>
      </c>
      <c r="E74" s="895" t="n">
        <f aca="false">E70+E73</f>
        <v>0</v>
      </c>
      <c r="F74" s="895" t="n">
        <f aca="false">F70+F73</f>
        <v>0</v>
      </c>
      <c r="G74" s="895" t="n">
        <f aca="false">G70+G73</f>
        <v>0</v>
      </c>
      <c r="H74" s="895" t="n">
        <f aca="false">H70+H73</f>
        <v>0</v>
      </c>
      <c r="I74" s="896" t="n">
        <f aca="false">I70+I73</f>
        <v>0</v>
      </c>
      <c r="J74" s="897"/>
      <c r="L74" s="468"/>
      <c r="M74" s="468"/>
      <c r="N74" s="468"/>
      <c r="O74" s="468"/>
      <c r="P74" s="468"/>
      <c r="Q74" s="468"/>
      <c r="R74" s="468"/>
      <c r="S74" s="837"/>
    </row>
    <row r="75" customFormat="false" ht="39.75" hidden="false" customHeight="true" outlineLevel="0" collapsed="false">
      <c r="A75" s="898" t="str">
        <f aca="false">A18</f>
        <v>TOTAL CATEGORIA</v>
      </c>
      <c r="B75" s="899"/>
      <c r="C75" s="899"/>
      <c r="D75" s="900" t="n">
        <f aca="false">D68-D74</f>
        <v>8741.8</v>
      </c>
      <c r="E75" s="900" t="n">
        <f aca="false">E68-E74</f>
        <v>0</v>
      </c>
      <c r="F75" s="900" t="n">
        <f aca="false">F68-F74</f>
        <v>0</v>
      </c>
      <c r="G75" s="900" t="n">
        <f aca="false">G68-G74</f>
        <v>0</v>
      </c>
      <c r="H75" s="900" t="n">
        <f aca="false">H68-H74</f>
        <v>17744.28</v>
      </c>
      <c r="I75" s="901" t="n">
        <f aca="false">I68-I74</f>
        <v>21116.24</v>
      </c>
      <c r="J75" s="902"/>
      <c r="L75" s="468"/>
      <c r="M75" s="468"/>
      <c r="N75" s="468"/>
      <c r="O75" s="468"/>
      <c r="P75" s="468"/>
      <c r="Q75" s="468"/>
      <c r="R75" s="468"/>
      <c r="S75" s="837"/>
    </row>
    <row r="76" customFormat="false" ht="27.75" hidden="false" customHeight="true" outlineLevel="0" collapsed="false">
      <c r="A76" s="903" t="s">
        <v>520</v>
      </c>
      <c r="B76" s="903"/>
      <c r="C76" s="903"/>
      <c r="D76" s="903"/>
      <c r="E76" s="903"/>
      <c r="F76" s="903"/>
      <c r="G76" s="903"/>
      <c r="H76" s="903"/>
      <c r="I76" s="904" t="n">
        <f aca="false">SUM(D75:I75)</f>
        <v>47602.32</v>
      </c>
      <c r="J76" s="905" t="n">
        <f aca="false">RESUMO!F59</f>
        <v>0</v>
      </c>
      <c r="L76" s="468"/>
      <c r="M76" s="468"/>
      <c r="N76" s="468"/>
      <c r="O76" s="468"/>
      <c r="P76" s="468"/>
      <c r="Q76" s="468"/>
      <c r="R76" s="468"/>
      <c r="S76" s="837"/>
    </row>
    <row r="77" s="258" customFormat="true" ht="27.75" hidden="false" customHeight="true" outlineLevel="0" collapsed="false">
      <c r="A77" s="906" t="s">
        <v>521</v>
      </c>
      <c r="B77" s="906"/>
      <c r="C77" s="906"/>
      <c r="D77" s="906"/>
      <c r="E77" s="906"/>
      <c r="F77" s="906"/>
      <c r="G77" s="906"/>
      <c r="H77" s="906"/>
      <c r="I77" s="907" t="n">
        <f aca="false">RESUMO!N12</f>
        <v>47602.32</v>
      </c>
      <c r="J77" s="908"/>
      <c r="L77" s="468"/>
      <c r="M77" s="468"/>
      <c r="N77" s="468"/>
      <c r="O77" s="468"/>
      <c r="P77" s="468"/>
      <c r="Q77" s="468"/>
      <c r="R77" s="468"/>
      <c r="S77" s="837"/>
    </row>
    <row r="78" s="258" customFormat="true" ht="27.75" hidden="false" customHeight="true" outlineLevel="0" collapsed="false">
      <c r="A78" s="909" t="s">
        <v>522</v>
      </c>
      <c r="B78" s="909"/>
      <c r="C78" s="909"/>
      <c r="D78" s="909"/>
      <c r="E78" s="909"/>
      <c r="F78" s="909"/>
      <c r="G78" s="910"/>
      <c r="H78" s="911"/>
      <c r="I78" s="912"/>
      <c r="J78" s="912"/>
      <c r="L78" s="468"/>
      <c r="M78" s="468"/>
      <c r="N78" s="468"/>
      <c r="O78" s="468"/>
      <c r="P78" s="468"/>
      <c r="Q78" s="468"/>
      <c r="R78" s="468"/>
      <c r="S78" s="837"/>
    </row>
    <row r="79" customFormat="false" ht="27.75" hidden="false" customHeight="true" outlineLevel="0" collapsed="false">
      <c r="A79" s="913"/>
      <c r="B79" s="914"/>
      <c r="C79" s="915"/>
      <c r="D79" s="915"/>
      <c r="E79" s="915"/>
      <c r="F79" s="917"/>
      <c r="G79" s="918"/>
      <c r="H79" s="919"/>
      <c r="I79" s="920"/>
      <c r="J79" s="921"/>
      <c r="L79" s="922"/>
      <c r="M79" s="922"/>
      <c r="N79" s="922"/>
      <c r="O79" s="922"/>
      <c r="P79" s="922"/>
      <c r="Q79" s="922"/>
      <c r="R79" s="922"/>
      <c r="S79" s="923"/>
    </row>
    <row r="80" customFormat="false" ht="27.75" hidden="false" customHeight="true" outlineLevel="0" collapsed="false">
      <c r="A80" s="913"/>
      <c r="B80" s="924"/>
      <c r="C80" s="258"/>
      <c r="D80" s="258"/>
      <c r="E80" s="258"/>
      <c r="F80" s="925"/>
      <c r="G80" s="926"/>
      <c r="H80" s="927"/>
      <c r="I80" s="928"/>
      <c r="J80" s="929"/>
      <c r="L80" s="922"/>
      <c r="M80" s="922"/>
      <c r="N80" s="922"/>
      <c r="O80" s="922"/>
      <c r="P80" s="922"/>
      <c r="Q80" s="922"/>
      <c r="R80" s="922"/>
      <c r="S80" s="923"/>
    </row>
    <row r="81" customFormat="false" ht="27.75" hidden="false" customHeight="true" outlineLevel="0" collapsed="false">
      <c r="A81" s="930"/>
      <c r="B81" s="930"/>
      <c r="C81" s="930"/>
      <c r="D81" s="930"/>
      <c r="E81" s="930"/>
      <c r="F81" s="930"/>
      <c r="G81" s="931" t="s">
        <v>134</v>
      </c>
      <c r="H81" s="932" t="n">
        <f aca="false">Dados!D27</f>
        <v>0.03</v>
      </c>
      <c r="I81" s="933" t="n">
        <f aca="false">SUM(I79:I80)</f>
        <v>0</v>
      </c>
      <c r="J81" s="934"/>
      <c r="L81" s="468"/>
      <c r="M81" s="468"/>
      <c r="N81" s="468"/>
      <c r="O81" s="468"/>
      <c r="P81" s="468"/>
      <c r="Q81" s="468"/>
      <c r="R81" s="468"/>
      <c r="S81" s="837"/>
    </row>
    <row r="82" customFormat="false" ht="39.75" hidden="false" customHeight="true" outlineLevel="0" collapsed="false">
      <c r="A82" s="935" t="str">
        <f aca="false">A64</f>
        <v>SUBSEÇÃO JUDICIÁRIA DE IPATINGA</v>
      </c>
      <c r="B82" s="935"/>
      <c r="C82" s="935"/>
      <c r="D82" s="935"/>
      <c r="E82" s="935"/>
      <c r="F82" s="935"/>
      <c r="G82" s="935"/>
      <c r="H82" s="935"/>
      <c r="I82" s="936" t="n">
        <f aca="false">I77+I81</f>
        <v>47602.32</v>
      </c>
      <c r="J82" s="937"/>
      <c r="L82" s="468"/>
      <c r="M82" s="468"/>
      <c r="N82" s="468"/>
      <c r="O82" s="468"/>
      <c r="P82" s="468"/>
      <c r="Q82" s="468"/>
      <c r="R82" s="468"/>
      <c r="S82" s="837"/>
    </row>
    <row r="83" customFormat="false" ht="32.25" hidden="false" customHeight="true" outlineLevel="0" collapsed="false">
      <c r="A83" s="846" t="str">
        <f aca="false">IUA!$A$7</f>
        <v>SUBSEÇÃO JUDICIÁRIA DE ITUIUTABA</v>
      </c>
      <c r="B83" s="846"/>
      <c r="C83" s="846"/>
      <c r="D83" s="15"/>
      <c r="E83" s="15"/>
      <c r="F83" s="15"/>
      <c r="G83" s="847" t="s">
        <v>12</v>
      </c>
      <c r="H83" s="848" t="n">
        <f aca="false">$H$7</f>
        <v>0</v>
      </c>
      <c r="I83" s="848"/>
      <c r="J83" s="849"/>
      <c r="L83" s="468"/>
      <c r="M83" s="468"/>
      <c r="N83" s="468"/>
      <c r="O83" s="468"/>
      <c r="P83" s="468"/>
      <c r="Q83" s="468"/>
      <c r="R83" s="468"/>
      <c r="S83" s="837"/>
    </row>
    <row r="84" customFormat="false" ht="21.75" hidden="false" customHeight="true" outlineLevel="0" collapsed="false">
      <c r="A84" s="850" t="s">
        <v>508</v>
      </c>
      <c r="B84" s="850"/>
      <c r="C84" s="850"/>
      <c r="D84" s="851" t="n">
        <f aca="false">IUA!$G$53</f>
        <v>8755.7</v>
      </c>
      <c r="E84" s="851" t="n">
        <f aca="false">IUA!$H$53</f>
        <v>0</v>
      </c>
      <c r="F84" s="851" t="n">
        <f aca="false">IUA!$I$53</f>
        <v>0</v>
      </c>
      <c r="G84" s="851" t="n">
        <f aca="false">IUA!$J$53</f>
        <v>0</v>
      </c>
      <c r="H84" s="851" t="n">
        <f aca="false">IUA!$K$53</f>
        <v>8973.64</v>
      </c>
      <c r="I84" s="852" t="n">
        <f aca="false">IUA!$L$53</f>
        <v>10679.05</v>
      </c>
      <c r="J84" s="852"/>
      <c r="L84" s="854" t="n">
        <f aca="false">IUA!G20</f>
        <v>3282.37</v>
      </c>
      <c r="M84" s="854" t="n">
        <f aca="false">IUA!H20</f>
        <v>0</v>
      </c>
      <c r="N84" s="854" t="n">
        <f aca="false">IUA!I20</f>
        <v>0</v>
      </c>
      <c r="O84" s="854" t="n">
        <f aca="false">IUA!J20</f>
        <v>0</v>
      </c>
      <c r="P84" s="854" t="n">
        <f aca="false">IUA!K20</f>
        <v>3282.37</v>
      </c>
      <c r="Q84" s="854" t="n">
        <f aca="false">IUA!L20</f>
        <v>4044.85858305455</v>
      </c>
      <c r="R84" s="468"/>
      <c r="S84" s="837"/>
    </row>
    <row r="85" customFormat="false" ht="21.75" hidden="false" customHeight="true" outlineLevel="0" collapsed="false">
      <c r="A85" s="855" t="s">
        <v>509</v>
      </c>
      <c r="B85" s="855"/>
      <c r="C85" s="855"/>
      <c r="D85" s="856" t="n">
        <f aca="false">Dados!$F$28</f>
        <v>1</v>
      </c>
      <c r="E85" s="856" t="n">
        <f aca="false">Dados!$H$28</f>
        <v>0</v>
      </c>
      <c r="F85" s="856" t="n">
        <f aca="false">Dados!$J$28</f>
        <v>0</v>
      </c>
      <c r="G85" s="856" t="n">
        <f aca="false">Dados!$L$28</f>
        <v>0</v>
      </c>
      <c r="H85" s="856" t="n">
        <f aca="false">Dados!$N$28</f>
        <v>1</v>
      </c>
      <c r="I85" s="858" t="n">
        <f aca="false">Dados!$P$28</f>
        <v>1</v>
      </c>
      <c r="J85" s="859"/>
      <c r="L85" s="468" t="n">
        <f aca="false">L84*D85*D86</f>
        <v>3282.37</v>
      </c>
      <c r="M85" s="468" t="n">
        <f aca="false">M84*E85*E86</f>
        <v>0</v>
      </c>
      <c r="N85" s="468" t="n">
        <f aca="false">N84*F85*F86</f>
        <v>0</v>
      </c>
      <c r="O85" s="468" t="n">
        <f aca="false">O84*G85*G86</f>
        <v>0</v>
      </c>
      <c r="P85" s="468" t="n">
        <f aca="false">P84*H85*H86</f>
        <v>6564.74</v>
      </c>
      <c r="Q85" s="938" t="n">
        <f aca="false">Q84*I85*I86</f>
        <v>8089.71716610909</v>
      </c>
      <c r="R85" s="938" t="n">
        <f aca="false">SUM(L85:Q85)</f>
        <v>17936.8271661091</v>
      </c>
      <c r="S85" s="869" t="n">
        <f aca="false">R85*R3</f>
        <v>5944.54792471778</v>
      </c>
      <c r="T85" s="281" t="s">
        <v>526</v>
      </c>
      <c r="W85" s="258"/>
      <c r="X85" s="258"/>
      <c r="Y85" s="258"/>
      <c r="Z85" s="258"/>
      <c r="AA85" s="258"/>
      <c r="AB85" s="258"/>
      <c r="AC85" s="258"/>
      <c r="AD85" s="258"/>
      <c r="AE85" s="258"/>
      <c r="AF85" s="258"/>
      <c r="AG85" s="258"/>
      <c r="AH85" s="258"/>
      <c r="AI85" s="258"/>
      <c r="AJ85" s="258"/>
      <c r="AK85" s="258"/>
      <c r="AL85" s="258"/>
      <c r="AM85" s="258"/>
      <c r="AN85" s="258"/>
      <c r="AO85" s="258"/>
      <c r="AP85" s="258"/>
      <c r="AQ85" s="258"/>
      <c r="AR85" s="258"/>
      <c r="AS85" s="258"/>
      <c r="AT85" s="258"/>
      <c r="AU85" s="258"/>
      <c r="AV85" s="258"/>
      <c r="AW85" s="258"/>
      <c r="AX85" s="258"/>
      <c r="AY85" s="258"/>
      <c r="AZ85" s="258"/>
      <c r="BA85" s="258"/>
      <c r="BB85" s="258"/>
      <c r="BC85" s="258"/>
      <c r="BD85" s="258"/>
      <c r="BE85" s="258"/>
      <c r="BF85" s="258"/>
      <c r="BG85" s="258"/>
      <c r="BH85" s="258"/>
      <c r="BI85" s="258"/>
      <c r="BJ85" s="258"/>
      <c r="BK85" s="258"/>
      <c r="BL85" s="258"/>
      <c r="BM85" s="258"/>
      <c r="BN85" s="258"/>
      <c r="BO85" s="258"/>
      <c r="BP85" s="258"/>
      <c r="BQ85" s="258"/>
      <c r="BR85" s="258"/>
      <c r="BS85" s="258"/>
      <c r="BT85" s="258"/>
      <c r="BU85" s="258"/>
      <c r="BV85" s="258"/>
      <c r="BW85" s="258"/>
      <c r="BX85" s="258"/>
      <c r="BY85" s="258"/>
      <c r="BZ85" s="258"/>
      <c r="CA85" s="258"/>
      <c r="CB85" s="258"/>
      <c r="CC85" s="258"/>
      <c r="CD85" s="258"/>
      <c r="CE85" s="258"/>
      <c r="CF85" s="258"/>
      <c r="CG85" s="258"/>
      <c r="CH85" s="258"/>
      <c r="CI85" s="258"/>
      <c r="CJ85" s="258"/>
      <c r="CK85" s="258"/>
      <c r="CL85" s="258"/>
      <c r="CM85" s="258"/>
      <c r="CN85" s="258"/>
      <c r="CO85" s="258"/>
      <c r="CP85" s="258"/>
      <c r="CQ85" s="258"/>
      <c r="CR85" s="258"/>
      <c r="CS85" s="258"/>
      <c r="CT85" s="258"/>
      <c r="CU85" s="258"/>
      <c r="CV85" s="258"/>
      <c r="CW85" s="258"/>
      <c r="CX85" s="258"/>
      <c r="CY85" s="258"/>
      <c r="CZ85" s="258"/>
      <c r="DA85" s="258"/>
      <c r="DB85" s="258"/>
      <c r="DC85" s="258"/>
      <c r="DD85" s="258"/>
      <c r="DE85" s="258"/>
      <c r="DF85" s="258"/>
      <c r="DG85" s="258"/>
      <c r="DH85" s="258"/>
      <c r="DI85" s="258"/>
      <c r="DJ85" s="258"/>
      <c r="DK85" s="258"/>
      <c r="DL85" s="258"/>
      <c r="DM85" s="258"/>
      <c r="DN85" s="258"/>
      <c r="DO85" s="258"/>
      <c r="DP85" s="258"/>
      <c r="DQ85" s="258"/>
      <c r="DR85" s="258"/>
      <c r="DS85" s="258"/>
      <c r="DT85" s="258"/>
      <c r="DU85" s="258"/>
      <c r="DV85" s="258"/>
      <c r="DW85" s="258"/>
      <c r="DX85" s="258"/>
      <c r="DY85" s="258"/>
      <c r="DZ85" s="258"/>
      <c r="EA85" s="258"/>
      <c r="EB85" s="258"/>
      <c r="EC85" s="258"/>
      <c r="ED85" s="258"/>
      <c r="EE85" s="258"/>
      <c r="EF85" s="258"/>
      <c r="EG85" s="258"/>
      <c r="EH85" s="258"/>
      <c r="EI85" s="258"/>
      <c r="EJ85" s="258"/>
      <c r="EK85" s="258"/>
      <c r="EL85" s="258"/>
      <c r="EM85" s="258"/>
      <c r="EN85" s="258"/>
      <c r="EO85" s="258"/>
      <c r="EP85" s="258"/>
      <c r="EQ85" s="258"/>
      <c r="ER85" s="258"/>
      <c r="ES85" s="258"/>
      <c r="ET85" s="258"/>
      <c r="EU85" s="258"/>
      <c r="EV85" s="258"/>
      <c r="EW85" s="258"/>
      <c r="EX85" s="258"/>
      <c r="EY85" s="258"/>
      <c r="EZ85" s="258"/>
      <c r="FA85" s="258"/>
      <c r="FB85" s="258"/>
      <c r="FC85" s="258"/>
      <c r="FD85" s="258"/>
      <c r="FE85" s="258"/>
      <c r="FF85" s="258"/>
      <c r="FG85" s="258"/>
      <c r="FH85" s="258"/>
      <c r="FI85" s="258"/>
      <c r="FJ85" s="258"/>
      <c r="FK85" s="258"/>
      <c r="FL85" s="258"/>
      <c r="FM85" s="258"/>
      <c r="FN85" s="258"/>
      <c r="FO85" s="258"/>
      <c r="FP85" s="258"/>
      <c r="FQ85" s="258"/>
      <c r="FR85" s="258"/>
      <c r="FS85" s="258"/>
      <c r="FT85" s="258"/>
      <c r="FU85" s="258"/>
      <c r="FV85" s="258"/>
      <c r="FW85" s="258"/>
      <c r="FX85" s="258"/>
      <c r="FY85" s="258"/>
      <c r="FZ85" s="258"/>
      <c r="GA85" s="258"/>
      <c r="GB85" s="258"/>
      <c r="GC85" s="258"/>
      <c r="GD85" s="258"/>
      <c r="GE85" s="258"/>
      <c r="GF85" s="258"/>
      <c r="GG85" s="258"/>
      <c r="GH85" s="258"/>
      <c r="GI85" s="258"/>
      <c r="GJ85" s="258"/>
      <c r="GK85" s="258"/>
      <c r="GL85" s="258"/>
      <c r="GM85" s="258"/>
      <c r="GN85" s="258"/>
      <c r="GO85" s="258"/>
      <c r="GP85" s="258"/>
      <c r="GQ85" s="258"/>
      <c r="GR85" s="258"/>
      <c r="GS85" s="258"/>
      <c r="GT85" s="258"/>
      <c r="GU85" s="258"/>
      <c r="GV85" s="258"/>
      <c r="GW85" s="258"/>
      <c r="GX85" s="258"/>
      <c r="GY85" s="258"/>
      <c r="GZ85" s="258"/>
      <c r="HA85" s="258"/>
      <c r="HB85" s="258"/>
      <c r="HC85" s="258"/>
      <c r="HD85" s="258"/>
      <c r="HE85" s="258"/>
      <c r="HF85" s="258"/>
      <c r="HG85" s="258"/>
      <c r="HH85" s="258"/>
      <c r="HI85" s="258"/>
      <c r="HJ85" s="258"/>
      <c r="HK85" s="258"/>
      <c r="HL85" s="258"/>
      <c r="HM85" s="258"/>
      <c r="HN85" s="258"/>
      <c r="HO85" s="258"/>
      <c r="HP85" s="258"/>
      <c r="HQ85" s="258"/>
      <c r="HR85" s="258"/>
      <c r="HS85" s="258"/>
      <c r="HT85" s="258"/>
      <c r="HU85" s="258"/>
      <c r="HV85" s="258"/>
      <c r="HW85" s="258"/>
      <c r="HX85" s="258"/>
      <c r="HY85" s="258"/>
      <c r="HZ85" s="258"/>
      <c r="IA85" s="258"/>
      <c r="IB85" s="258"/>
      <c r="IC85" s="258"/>
      <c r="ID85" s="258"/>
      <c r="IE85" s="258"/>
      <c r="IF85" s="258"/>
      <c r="IG85" s="258"/>
      <c r="IH85" s="258"/>
      <c r="II85" s="258"/>
      <c r="IJ85" s="258"/>
      <c r="IK85" s="258"/>
      <c r="IL85" s="258"/>
      <c r="IM85" s="258"/>
      <c r="IN85" s="258"/>
      <c r="IO85" s="258"/>
      <c r="IP85" s="258"/>
      <c r="IQ85" s="258"/>
      <c r="IR85" s="258"/>
      <c r="IS85" s="258"/>
      <c r="IT85" s="258"/>
      <c r="IU85" s="258"/>
      <c r="IV85" s="258"/>
      <c r="IW85" s="258"/>
      <c r="IX85" s="258"/>
      <c r="IY85" s="258"/>
      <c r="IZ85" s="258"/>
      <c r="JA85" s="258"/>
      <c r="JB85" s="258"/>
      <c r="JC85" s="258"/>
      <c r="JD85" s="258"/>
      <c r="JE85" s="258"/>
      <c r="JF85" s="258"/>
      <c r="JG85" s="258"/>
      <c r="JH85" s="258"/>
      <c r="JI85" s="258"/>
      <c r="JJ85" s="258"/>
      <c r="JK85" s="258"/>
      <c r="JL85" s="258"/>
      <c r="JM85" s="258"/>
      <c r="JN85" s="258"/>
      <c r="JO85" s="258"/>
      <c r="JP85" s="258"/>
      <c r="JQ85" s="258"/>
      <c r="JR85" s="258"/>
      <c r="JS85" s="258"/>
      <c r="JT85" s="258"/>
      <c r="JU85" s="258"/>
      <c r="JV85" s="258"/>
      <c r="JW85" s="258"/>
      <c r="JX85" s="258"/>
      <c r="JY85" s="258"/>
      <c r="JZ85" s="258"/>
      <c r="KA85" s="258"/>
      <c r="KB85" s="258"/>
      <c r="KC85" s="258"/>
      <c r="KD85" s="258"/>
      <c r="KE85" s="258"/>
      <c r="KF85" s="258"/>
      <c r="KG85" s="258"/>
      <c r="KH85" s="258"/>
      <c r="KI85" s="258"/>
      <c r="KJ85" s="258"/>
      <c r="KK85" s="258"/>
      <c r="KL85" s="258"/>
      <c r="KM85" s="258"/>
      <c r="KN85" s="258"/>
      <c r="KO85" s="258"/>
      <c r="KP85" s="258"/>
      <c r="KQ85" s="258"/>
      <c r="KR85" s="258"/>
      <c r="KS85" s="258"/>
      <c r="KT85" s="258"/>
      <c r="KU85" s="258"/>
      <c r="KV85" s="258"/>
      <c r="KW85" s="258"/>
      <c r="KX85" s="258"/>
      <c r="KY85" s="258"/>
      <c r="KZ85" s="258"/>
      <c r="LA85" s="258"/>
      <c r="LB85" s="258"/>
      <c r="LC85" s="258"/>
      <c r="LD85" s="258"/>
      <c r="LE85" s="258"/>
      <c r="LF85" s="258"/>
      <c r="LG85" s="258"/>
      <c r="LH85" s="258"/>
      <c r="LI85" s="258"/>
      <c r="LJ85" s="258"/>
      <c r="LK85" s="258"/>
      <c r="LL85" s="258"/>
      <c r="LM85" s="258"/>
      <c r="LN85" s="258"/>
      <c r="LO85" s="258"/>
      <c r="LP85" s="258"/>
      <c r="LQ85" s="258"/>
      <c r="LR85" s="258"/>
      <c r="LS85" s="258"/>
      <c r="LT85" s="258"/>
      <c r="LU85" s="258"/>
      <c r="LV85" s="258"/>
      <c r="LW85" s="258"/>
      <c r="LX85" s="258"/>
      <c r="LY85" s="258"/>
      <c r="LZ85" s="258"/>
      <c r="MA85" s="258"/>
      <c r="MB85" s="258"/>
      <c r="MC85" s="258"/>
      <c r="MD85" s="258"/>
      <c r="ME85" s="258"/>
      <c r="MF85" s="258"/>
      <c r="MG85" s="258"/>
      <c r="MH85" s="258"/>
      <c r="MI85" s="258"/>
      <c r="MJ85" s="258"/>
      <c r="MK85" s="258"/>
      <c r="ML85" s="258"/>
      <c r="MM85" s="258"/>
      <c r="MN85" s="258"/>
      <c r="MO85" s="258"/>
      <c r="MP85" s="258"/>
      <c r="MQ85" s="258"/>
      <c r="MR85" s="258"/>
      <c r="MS85" s="258"/>
      <c r="MT85" s="258"/>
      <c r="MU85" s="258"/>
      <c r="MV85" s="258"/>
      <c r="MW85" s="258"/>
      <c r="MX85" s="258"/>
      <c r="MY85" s="258"/>
      <c r="MZ85" s="258"/>
      <c r="NA85" s="258"/>
      <c r="NB85" s="258"/>
      <c r="NC85" s="258"/>
      <c r="ND85" s="258"/>
      <c r="NE85" s="258"/>
      <c r="NF85" s="258"/>
      <c r="NG85" s="258"/>
      <c r="NH85" s="258"/>
      <c r="NI85" s="258"/>
      <c r="NJ85" s="258"/>
      <c r="NK85" s="258"/>
      <c r="NL85" s="258"/>
      <c r="NM85" s="258"/>
      <c r="NN85" s="258"/>
      <c r="NO85" s="258"/>
      <c r="NP85" s="258"/>
      <c r="NQ85" s="258"/>
      <c r="NR85" s="258"/>
      <c r="NS85" s="258"/>
      <c r="NT85" s="258"/>
      <c r="NU85" s="258"/>
      <c r="NV85" s="258"/>
      <c r="NW85" s="258"/>
      <c r="NX85" s="258"/>
      <c r="NY85" s="258"/>
      <c r="NZ85" s="258"/>
      <c r="OA85" s="258"/>
      <c r="OB85" s="258"/>
      <c r="OC85" s="258"/>
      <c r="OD85" s="258"/>
      <c r="OE85" s="258"/>
      <c r="OF85" s="258"/>
      <c r="OG85" s="258"/>
      <c r="OH85" s="258"/>
      <c r="OI85" s="258"/>
      <c r="OJ85" s="258"/>
      <c r="OK85" s="258"/>
      <c r="OL85" s="258"/>
      <c r="OM85" s="258"/>
      <c r="ON85" s="258"/>
      <c r="OO85" s="258"/>
      <c r="OP85" s="258"/>
      <c r="OQ85" s="258"/>
      <c r="OR85" s="258"/>
      <c r="OS85" s="258"/>
      <c r="OT85" s="258"/>
      <c r="OU85" s="258"/>
      <c r="OV85" s="258"/>
      <c r="OW85" s="258"/>
      <c r="OX85" s="258"/>
      <c r="OY85" s="258"/>
      <c r="OZ85" s="258"/>
      <c r="PA85" s="258"/>
      <c r="PB85" s="258"/>
      <c r="PC85" s="258"/>
      <c r="PD85" s="258"/>
      <c r="PE85" s="258"/>
      <c r="PF85" s="258"/>
      <c r="PG85" s="258"/>
      <c r="PH85" s="258"/>
      <c r="PI85" s="258"/>
      <c r="PJ85" s="258"/>
      <c r="PK85" s="258"/>
      <c r="PL85" s="258"/>
      <c r="PM85" s="258"/>
      <c r="PN85" s="258"/>
      <c r="PO85" s="258"/>
      <c r="PP85" s="258"/>
      <c r="PQ85" s="258"/>
      <c r="PR85" s="258"/>
      <c r="PS85" s="258"/>
      <c r="PT85" s="258"/>
      <c r="PU85" s="258"/>
      <c r="PV85" s="258"/>
      <c r="PW85" s="258"/>
      <c r="PX85" s="258"/>
      <c r="PY85" s="258"/>
      <c r="PZ85" s="258"/>
      <c r="QA85" s="258"/>
      <c r="QB85" s="258"/>
      <c r="QC85" s="258"/>
      <c r="QD85" s="258"/>
      <c r="QE85" s="258"/>
      <c r="QF85" s="258"/>
      <c r="QG85" s="258"/>
      <c r="QH85" s="258"/>
      <c r="QI85" s="258"/>
      <c r="QJ85" s="258"/>
      <c r="QK85" s="258"/>
      <c r="QL85" s="258"/>
      <c r="QM85" s="258"/>
      <c r="QN85" s="258"/>
      <c r="QO85" s="258"/>
      <c r="QP85" s="258"/>
      <c r="QQ85" s="258"/>
      <c r="QR85" s="258"/>
      <c r="QS85" s="258"/>
      <c r="QT85" s="258"/>
      <c r="QU85" s="258"/>
      <c r="QV85" s="258"/>
      <c r="QW85" s="258"/>
      <c r="QX85" s="258"/>
      <c r="QY85" s="258"/>
      <c r="QZ85" s="258"/>
      <c r="RA85" s="258"/>
      <c r="RB85" s="258"/>
      <c r="RC85" s="258"/>
      <c r="RD85" s="258"/>
      <c r="RE85" s="258"/>
      <c r="RF85" s="258"/>
      <c r="RG85" s="258"/>
      <c r="RH85" s="258"/>
      <c r="RI85" s="258"/>
      <c r="RJ85" s="258"/>
      <c r="RK85" s="258"/>
      <c r="RL85" s="258"/>
      <c r="RM85" s="258"/>
      <c r="RN85" s="258"/>
      <c r="RO85" s="258"/>
      <c r="RP85" s="258"/>
      <c r="RQ85" s="258"/>
      <c r="RR85" s="258"/>
      <c r="RS85" s="258"/>
      <c r="RT85" s="258"/>
      <c r="RU85" s="258"/>
      <c r="RV85" s="258"/>
      <c r="RW85" s="258"/>
      <c r="RX85" s="258"/>
      <c r="RY85" s="258"/>
      <c r="RZ85" s="258"/>
      <c r="SA85" s="258"/>
      <c r="SB85" s="258"/>
      <c r="SC85" s="258"/>
      <c r="SD85" s="258"/>
      <c r="SE85" s="258"/>
      <c r="SF85" s="258"/>
      <c r="SG85" s="258"/>
      <c r="SH85" s="258"/>
      <c r="SI85" s="258"/>
      <c r="SJ85" s="258"/>
      <c r="SK85" s="258"/>
      <c r="SL85" s="258"/>
      <c r="SM85" s="258"/>
      <c r="SN85" s="258"/>
      <c r="SO85" s="258"/>
      <c r="SP85" s="258"/>
      <c r="SQ85" s="258"/>
      <c r="SR85" s="258"/>
      <c r="SS85" s="258"/>
      <c r="ST85" s="258"/>
      <c r="SU85" s="258"/>
      <c r="SV85" s="258"/>
      <c r="SW85" s="258"/>
      <c r="SX85" s="258"/>
      <c r="SY85" s="258"/>
      <c r="SZ85" s="258"/>
      <c r="TA85" s="258"/>
      <c r="TB85" s="258"/>
      <c r="TC85" s="258"/>
      <c r="TD85" s="258"/>
      <c r="TE85" s="258"/>
      <c r="TF85" s="258"/>
      <c r="TG85" s="258"/>
      <c r="TH85" s="258"/>
      <c r="TI85" s="258"/>
      <c r="TJ85" s="258"/>
      <c r="TK85" s="258"/>
      <c r="TL85" s="258"/>
      <c r="TM85" s="258"/>
      <c r="TN85" s="258"/>
      <c r="TO85" s="258"/>
      <c r="TP85" s="258"/>
      <c r="TQ85" s="258"/>
      <c r="TR85" s="258"/>
      <c r="TS85" s="258"/>
      <c r="TT85" s="258"/>
      <c r="TU85" s="258"/>
      <c r="TV85" s="258"/>
      <c r="TW85" s="258"/>
      <c r="TX85" s="258"/>
      <c r="TY85" s="258"/>
      <c r="TZ85" s="258"/>
      <c r="UA85" s="258"/>
      <c r="UB85" s="258"/>
      <c r="UC85" s="258"/>
      <c r="UD85" s="258"/>
      <c r="UE85" s="258"/>
      <c r="UF85" s="258"/>
      <c r="UG85" s="258"/>
      <c r="UH85" s="258"/>
      <c r="UI85" s="258"/>
      <c r="UJ85" s="258"/>
      <c r="UK85" s="258"/>
      <c r="UL85" s="258"/>
      <c r="UM85" s="258"/>
      <c r="UN85" s="258"/>
      <c r="UO85" s="258"/>
      <c r="UP85" s="258"/>
      <c r="UQ85" s="258"/>
      <c r="UR85" s="258"/>
      <c r="US85" s="258"/>
      <c r="UT85" s="258"/>
      <c r="UU85" s="258"/>
      <c r="UV85" s="258"/>
      <c r="UW85" s="258"/>
      <c r="UX85" s="258"/>
      <c r="UY85" s="258"/>
      <c r="UZ85" s="258"/>
      <c r="VA85" s="258"/>
      <c r="VB85" s="258"/>
      <c r="VC85" s="258"/>
      <c r="VD85" s="258"/>
      <c r="VE85" s="258"/>
      <c r="VF85" s="258"/>
      <c r="VG85" s="258"/>
      <c r="VH85" s="258"/>
      <c r="VI85" s="258"/>
      <c r="VJ85" s="258"/>
      <c r="VK85" s="258"/>
      <c r="VL85" s="258"/>
      <c r="VM85" s="258"/>
      <c r="VN85" s="258"/>
      <c r="VO85" s="258"/>
      <c r="VP85" s="258"/>
      <c r="VQ85" s="258"/>
      <c r="VR85" s="258"/>
      <c r="VS85" s="258"/>
      <c r="VT85" s="258"/>
      <c r="VU85" s="258"/>
      <c r="VV85" s="258"/>
      <c r="VW85" s="258"/>
      <c r="VX85" s="258"/>
      <c r="VY85" s="258"/>
      <c r="VZ85" s="258"/>
      <c r="WA85" s="258"/>
      <c r="WB85" s="258"/>
      <c r="WC85" s="258"/>
      <c r="WD85" s="258"/>
      <c r="WE85" s="258"/>
      <c r="WF85" s="258"/>
      <c r="WG85" s="258"/>
      <c r="WH85" s="258"/>
      <c r="WI85" s="258"/>
      <c r="WJ85" s="258"/>
      <c r="WK85" s="258"/>
      <c r="WL85" s="258"/>
      <c r="WM85" s="258"/>
      <c r="WN85" s="258"/>
      <c r="WO85" s="258"/>
      <c r="WP85" s="258"/>
      <c r="WQ85" s="258"/>
      <c r="WR85" s="258"/>
      <c r="WS85" s="258"/>
      <c r="WT85" s="258"/>
      <c r="WU85" s="258"/>
      <c r="WV85" s="258"/>
      <c r="WW85" s="258"/>
      <c r="WX85" s="258"/>
      <c r="WY85" s="258"/>
      <c r="WZ85" s="258"/>
      <c r="XA85" s="258"/>
      <c r="XB85" s="258"/>
      <c r="XC85" s="258"/>
      <c r="XD85" s="258"/>
      <c r="XE85" s="258"/>
      <c r="XF85" s="258"/>
      <c r="XG85" s="258"/>
      <c r="XH85" s="258"/>
      <c r="XI85" s="258"/>
      <c r="XJ85" s="258"/>
      <c r="XK85" s="258"/>
      <c r="XL85" s="258"/>
      <c r="XM85" s="258"/>
      <c r="XN85" s="258"/>
      <c r="XO85" s="258"/>
      <c r="XP85" s="258"/>
      <c r="XQ85" s="258"/>
      <c r="XR85" s="258"/>
      <c r="XS85" s="258"/>
      <c r="XT85" s="258"/>
      <c r="XU85" s="258"/>
      <c r="XV85" s="258"/>
      <c r="XW85" s="258"/>
      <c r="XX85" s="258"/>
      <c r="XY85" s="258"/>
      <c r="XZ85" s="258"/>
      <c r="YA85" s="258"/>
      <c r="YB85" s="258"/>
      <c r="YC85" s="258"/>
      <c r="YD85" s="258"/>
      <c r="YE85" s="258"/>
      <c r="YF85" s="258"/>
      <c r="YG85" s="258"/>
      <c r="YH85" s="258"/>
      <c r="YI85" s="258"/>
      <c r="YJ85" s="258"/>
      <c r="YK85" s="258"/>
      <c r="YL85" s="258"/>
      <c r="YM85" s="258"/>
      <c r="YN85" s="258"/>
      <c r="YO85" s="258"/>
      <c r="YP85" s="258"/>
      <c r="YQ85" s="258"/>
      <c r="YR85" s="258"/>
      <c r="YS85" s="258"/>
      <c r="YT85" s="258"/>
      <c r="YU85" s="258"/>
      <c r="YV85" s="258"/>
      <c r="YW85" s="258"/>
      <c r="YX85" s="258"/>
      <c r="YY85" s="258"/>
      <c r="YZ85" s="258"/>
      <c r="ZA85" s="258"/>
      <c r="ZB85" s="258"/>
      <c r="ZC85" s="258"/>
      <c r="ZD85" s="258"/>
      <c r="ZE85" s="258"/>
      <c r="ZF85" s="258"/>
      <c r="ZG85" s="258"/>
      <c r="ZH85" s="258"/>
      <c r="ZI85" s="258"/>
      <c r="ZJ85" s="258"/>
      <c r="ZK85" s="258"/>
      <c r="ZL85" s="258"/>
      <c r="ZM85" s="258"/>
      <c r="ZN85" s="258"/>
      <c r="ZO85" s="258"/>
      <c r="ZP85" s="258"/>
      <c r="ZQ85" s="258"/>
      <c r="ZR85" s="258"/>
      <c r="ZS85" s="258"/>
      <c r="ZT85" s="258"/>
      <c r="ZU85" s="258"/>
      <c r="ZV85" s="258"/>
      <c r="ZW85" s="258"/>
      <c r="ZX85" s="258"/>
      <c r="ZY85" s="258"/>
      <c r="ZZ85" s="258"/>
      <c r="AAA85" s="258"/>
      <c r="AAB85" s="258"/>
      <c r="AAC85" s="258"/>
      <c r="AAD85" s="258"/>
      <c r="AAE85" s="258"/>
      <c r="AAF85" s="258"/>
      <c r="AAG85" s="258"/>
      <c r="AAH85" s="258"/>
      <c r="AAI85" s="258"/>
      <c r="AAJ85" s="258"/>
      <c r="AAK85" s="258"/>
      <c r="AAL85" s="258"/>
      <c r="AAM85" s="258"/>
      <c r="AAN85" s="258"/>
      <c r="AAO85" s="258"/>
      <c r="AAP85" s="258"/>
      <c r="AAQ85" s="258"/>
      <c r="AAR85" s="258"/>
      <c r="AAS85" s="258"/>
      <c r="AAT85" s="258"/>
      <c r="AAU85" s="258"/>
      <c r="AAV85" s="258"/>
      <c r="AAW85" s="258"/>
      <c r="AAX85" s="258"/>
      <c r="AAY85" s="258"/>
      <c r="AAZ85" s="258"/>
      <c r="ABA85" s="258"/>
      <c r="ABB85" s="258"/>
      <c r="ABC85" s="258"/>
      <c r="ABD85" s="258"/>
      <c r="ABE85" s="258"/>
      <c r="ABF85" s="258"/>
      <c r="ABG85" s="258"/>
      <c r="ABH85" s="258"/>
      <c r="ABI85" s="258"/>
      <c r="ABJ85" s="258"/>
      <c r="ABK85" s="258"/>
      <c r="ABL85" s="258"/>
      <c r="ABM85" s="258"/>
      <c r="ABN85" s="258"/>
      <c r="ABO85" s="258"/>
      <c r="ABP85" s="258"/>
      <c r="ABQ85" s="258"/>
      <c r="ABR85" s="258"/>
      <c r="ABS85" s="258"/>
      <c r="ABT85" s="258"/>
      <c r="ABU85" s="258"/>
      <c r="ABV85" s="258"/>
      <c r="ABW85" s="258"/>
      <c r="ABX85" s="258"/>
      <c r="ABY85" s="258"/>
      <c r="ABZ85" s="258"/>
      <c r="ACA85" s="258"/>
      <c r="ACB85" s="258"/>
      <c r="ACC85" s="258"/>
      <c r="ACD85" s="258"/>
      <c r="ACE85" s="258"/>
      <c r="ACF85" s="258"/>
      <c r="ACG85" s="258"/>
      <c r="ACH85" s="258"/>
      <c r="ACI85" s="258"/>
      <c r="ACJ85" s="258"/>
      <c r="ACK85" s="258"/>
      <c r="ACL85" s="258"/>
      <c r="ACM85" s="258"/>
      <c r="ACN85" s="258"/>
      <c r="ACO85" s="258"/>
      <c r="ACP85" s="258"/>
      <c r="ACQ85" s="258"/>
      <c r="ACR85" s="258"/>
      <c r="ACS85" s="258"/>
      <c r="ACT85" s="258"/>
      <c r="ACU85" s="258"/>
      <c r="ACV85" s="258"/>
      <c r="ACW85" s="258"/>
      <c r="ACX85" s="258"/>
      <c r="ACY85" s="258"/>
      <c r="ACZ85" s="258"/>
      <c r="ADA85" s="258"/>
      <c r="ADB85" s="258"/>
      <c r="ADC85" s="258"/>
      <c r="ADD85" s="258"/>
      <c r="ADE85" s="258"/>
      <c r="ADF85" s="258"/>
      <c r="ADG85" s="258"/>
      <c r="ADH85" s="258"/>
      <c r="ADI85" s="258"/>
      <c r="ADJ85" s="258"/>
      <c r="ADK85" s="258"/>
      <c r="ADL85" s="258"/>
      <c r="ADM85" s="258"/>
      <c r="ADN85" s="258"/>
      <c r="ADO85" s="258"/>
      <c r="ADP85" s="258"/>
      <c r="ADQ85" s="258"/>
      <c r="ADR85" s="258"/>
      <c r="ADS85" s="258"/>
      <c r="ADT85" s="258"/>
      <c r="ADU85" s="258"/>
      <c r="ADV85" s="258"/>
      <c r="ADW85" s="258"/>
      <c r="ADX85" s="258"/>
      <c r="ADY85" s="258"/>
      <c r="ADZ85" s="258"/>
      <c r="AEA85" s="258"/>
      <c r="AEB85" s="258"/>
      <c r="AEC85" s="258"/>
      <c r="AED85" s="258"/>
      <c r="AEE85" s="258"/>
      <c r="AEF85" s="258"/>
      <c r="AEG85" s="258"/>
      <c r="AEH85" s="258"/>
      <c r="AEI85" s="258"/>
      <c r="AEJ85" s="258"/>
      <c r="AEK85" s="258"/>
      <c r="AEL85" s="258"/>
      <c r="AEM85" s="258"/>
      <c r="AEN85" s="258"/>
      <c r="AEO85" s="258"/>
      <c r="AEP85" s="258"/>
      <c r="AEQ85" s="258"/>
      <c r="AER85" s="258"/>
      <c r="AES85" s="258"/>
      <c r="AET85" s="258"/>
      <c r="AEU85" s="258"/>
      <c r="AEV85" s="258"/>
      <c r="AEW85" s="258"/>
      <c r="AEX85" s="258"/>
      <c r="AEY85" s="258"/>
      <c r="AEZ85" s="258"/>
      <c r="AFA85" s="258"/>
      <c r="AFB85" s="258"/>
      <c r="AFC85" s="258"/>
      <c r="AFD85" s="258"/>
      <c r="AFE85" s="258"/>
      <c r="AFF85" s="258"/>
      <c r="AFG85" s="258"/>
      <c r="AFH85" s="258"/>
      <c r="AFI85" s="258"/>
      <c r="AFJ85" s="258"/>
      <c r="AFK85" s="258"/>
      <c r="AFL85" s="258"/>
      <c r="AFM85" s="258"/>
      <c r="AFN85" s="258"/>
      <c r="AFO85" s="258"/>
      <c r="AFP85" s="258"/>
      <c r="AFQ85" s="258"/>
      <c r="AFR85" s="258"/>
      <c r="AFS85" s="258"/>
      <c r="AFT85" s="258"/>
      <c r="AFU85" s="258"/>
      <c r="AFV85" s="258"/>
      <c r="AFW85" s="258"/>
      <c r="AFX85" s="258"/>
      <c r="AFY85" s="258"/>
      <c r="AFZ85" s="258"/>
      <c r="AGA85" s="258"/>
      <c r="AGB85" s="258"/>
      <c r="AGC85" s="258"/>
      <c r="AGD85" s="258"/>
      <c r="AGE85" s="258"/>
      <c r="AGF85" s="258"/>
      <c r="AGG85" s="258"/>
      <c r="AGH85" s="258"/>
      <c r="AGI85" s="258"/>
      <c r="AGJ85" s="258"/>
      <c r="AGK85" s="258"/>
      <c r="AGL85" s="258"/>
      <c r="AGM85" s="258"/>
      <c r="AGN85" s="258"/>
      <c r="AGO85" s="258"/>
      <c r="AGP85" s="258"/>
      <c r="AGQ85" s="258"/>
      <c r="AGR85" s="258"/>
      <c r="AGS85" s="258"/>
      <c r="AGT85" s="258"/>
      <c r="AGU85" s="258"/>
      <c r="AGV85" s="258"/>
      <c r="AGW85" s="258"/>
      <c r="AGX85" s="258"/>
      <c r="AGY85" s="258"/>
      <c r="AGZ85" s="258"/>
      <c r="AHA85" s="258"/>
      <c r="AHB85" s="258"/>
      <c r="AHC85" s="258"/>
      <c r="AHD85" s="258"/>
      <c r="AHE85" s="258"/>
      <c r="AHF85" s="258"/>
      <c r="AHG85" s="258"/>
      <c r="AHH85" s="258"/>
      <c r="AHI85" s="258"/>
      <c r="AHJ85" s="258"/>
      <c r="AHK85" s="258"/>
      <c r="AHL85" s="258"/>
      <c r="AHM85" s="258"/>
      <c r="AHN85" s="258"/>
      <c r="AHO85" s="258"/>
      <c r="AHP85" s="258"/>
      <c r="AHQ85" s="258"/>
      <c r="AHR85" s="258"/>
      <c r="AHS85" s="258"/>
      <c r="AHT85" s="258"/>
      <c r="AHU85" s="258"/>
      <c r="AHV85" s="258"/>
      <c r="AHW85" s="258"/>
      <c r="AHX85" s="258"/>
      <c r="AHY85" s="258"/>
      <c r="AHZ85" s="258"/>
      <c r="AIA85" s="258"/>
      <c r="AIB85" s="258"/>
      <c r="AIC85" s="258"/>
      <c r="AID85" s="258"/>
      <c r="AIE85" s="258"/>
      <c r="AIF85" s="258"/>
      <c r="AIG85" s="258"/>
      <c r="AIH85" s="258"/>
      <c r="AII85" s="258"/>
      <c r="AIJ85" s="258"/>
      <c r="AIK85" s="258"/>
      <c r="AIL85" s="258"/>
      <c r="AIM85" s="258"/>
      <c r="AIN85" s="258"/>
      <c r="AIO85" s="258"/>
      <c r="AIP85" s="258"/>
      <c r="AIQ85" s="258"/>
      <c r="AIR85" s="258"/>
      <c r="AIS85" s="258"/>
      <c r="AIT85" s="258"/>
      <c r="AIU85" s="258"/>
      <c r="AIV85" s="258"/>
      <c r="AIW85" s="258"/>
      <c r="AIX85" s="258"/>
      <c r="AIY85" s="258"/>
      <c r="AIZ85" s="258"/>
      <c r="AJA85" s="258"/>
      <c r="AJB85" s="258"/>
      <c r="AJC85" s="258"/>
      <c r="AJD85" s="258"/>
      <c r="AJE85" s="258"/>
      <c r="AJF85" s="258"/>
      <c r="AJG85" s="258"/>
      <c r="AJH85" s="258"/>
      <c r="AJI85" s="258"/>
      <c r="AJJ85" s="258"/>
      <c r="AJK85" s="258"/>
      <c r="AJL85" s="258"/>
      <c r="AJM85" s="258"/>
      <c r="AJN85" s="258"/>
      <c r="AJO85" s="258"/>
      <c r="AJP85" s="258"/>
      <c r="AJQ85" s="258"/>
      <c r="AJR85" s="258"/>
      <c r="AJS85" s="258"/>
      <c r="AJT85" s="258"/>
      <c r="AJU85" s="258"/>
      <c r="AJV85" s="258"/>
      <c r="AJW85" s="258"/>
      <c r="AJX85" s="258"/>
      <c r="AJY85" s="258"/>
      <c r="AJZ85" s="258"/>
      <c r="AKA85" s="258"/>
      <c r="AKB85" s="258"/>
      <c r="AKC85" s="258"/>
      <c r="AKD85" s="258"/>
      <c r="AKE85" s="258"/>
      <c r="AKF85" s="258"/>
      <c r="AKG85" s="258"/>
      <c r="AKH85" s="258"/>
      <c r="AKI85" s="258"/>
      <c r="AKJ85" s="258"/>
      <c r="AKK85" s="258"/>
      <c r="AKL85" s="258"/>
      <c r="AKM85" s="258"/>
      <c r="AKN85" s="258"/>
      <c r="AKO85" s="258"/>
      <c r="AKP85" s="258"/>
      <c r="AKQ85" s="258"/>
      <c r="AKR85" s="258"/>
      <c r="AKS85" s="258"/>
      <c r="AKT85" s="258"/>
      <c r="AKU85" s="258"/>
      <c r="AKV85" s="258"/>
      <c r="AKW85" s="258"/>
      <c r="AKX85" s="258"/>
      <c r="AKY85" s="258"/>
      <c r="AKZ85" s="258"/>
      <c r="ALA85" s="258"/>
      <c r="ALB85" s="258"/>
      <c r="ALC85" s="258"/>
      <c r="ALD85" s="258"/>
      <c r="ALE85" s="258"/>
      <c r="ALF85" s="258"/>
      <c r="ALG85" s="258"/>
      <c r="ALH85" s="258"/>
      <c r="ALI85" s="258"/>
      <c r="ALJ85" s="258"/>
      <c r="ALK85" s="258"/>
      <c r="ALL85" s="258"/>
      <c r="ALM85" s="258"/>
      <c r="ALN85" s="258"/>
      <c r="ALO85" s="258"/>
      <c r="ALP85" s="258"/>
      <c r="ALQ85" s="258"/>
      <c r="ALR85" s="258"/>
      <c r="ALS85" s="258"/>
      <c r="ALT85" s="258"/>
      <c r="ALU85" s="258"/>
      <c r="ALV85" s="258"/>
      <c r="ALW85" s="258"/>
      <c r="ALX85" s="258"/>
      <c r="ALY85" s="258"/>
      <c r="ALZ85" s="258"/>
      <c r="AMA85" s="258"/>
      <c r="AMB85" s="258"/>
      <c r="AMC85" s="258"/>
    </row>
    <row r="86" customFormat="false" ht="21.75" hidden="false" customHeight="true" outlineLevel="0" collapsed="false">
      <c r="A86" s="860" t="s">
        <v>510</v>
      </c>
      <c r="B86" s="860"/>
      <c r="C86" s="860"/>
      <c r="D86" s="861" t="n">
        <f aca="false">Dados!$G$28</f>
        <v>1</v>
      </c>
      <c r="E86" s="861" t="n">
        <f aca="false">Dados!$I$28</f>
        <v>0</v>
      </c>
      <c r="F86" s="861" t="n">
        <f aca="false">Dados!$K$28</f>
        <v>0</v>
      </c>
      <c r="G86" s="861" t="n">
        <f aca="false">Dados!$M$28</f>
        <v>0</v>
      </c>
      <c r="H86" s="861" t="n">
        <f aca="false">Dados!$O$28</f>
        <v>2</v>
      </c>
      <c r="I86" s="862" t="n">
        <f aca="false">Dados!$Q$28</f>
        <v>2</v>
      </c>
      <c r="J86" s="863"/>
      <c r="L86" s="468"/>
      <c r="M86" s="468"/>
      <c r="N86" s="468"/>
      <c r="O86" s="468"/>
      <c r="P86" s="468"/>
      <c r="Q86" s="468"/>
      <c r="R86" s="468"/>
      <c r="S86" s="837"/>
      <c r="W86" s="258"/>
      <c r="X86" s="258"/>
      <c r="Y86" s="258"/>
      <c r="Z86" s="258"/>
      <c r="AA86" s="258"/>
      <c r="AB86" s="258"/>
      <c r="AC86" s="258"/>
      <c r="AD86" s="258"/>
      <c r="AE86" s="258"/>
      <c r="AF86" s="258"/>
      <c r="AG86" s="258"/>
      <c r="AH86" s="258"/>
      <c r="AI86" s="258"/>
      <c r="AJ86" s="258"/>
      <c r="AK86" s="258"/>
      <c r="AL86" s="258"/>
      <c r="AM86" s="258"/>
      <c r="AN86" s="258"/>
      <c r="AO86" s="258"/>
      <c r="AP86" s="258"/>
      <c r="AQ86" s="258"/>
      <c r="AR86" s="258"/>
      <c r="AS86" s="258"/>
      <c r="AT86" s="258"/>
      <c r="AU86" s="258"/>
      <c r="AV86" s="258"/>
      <c r="AW86" s="258"/>
      <c r="AX86" s="258"/>
      <c r="AY86" s="258"/>
      <c r="AZ86" s="258"/>
      <c r="BA86" s="258"/>
      <c r="BB86" s="258"/>
      <c r="BC86" s="258"/>
      <c r="BD86" s="258"/>
      <c r="BE86" s="258"/>
      <c r="BF86" s="258"/>
      <c r="BG86" s="258"/>
      <c r="BH86" s="258"/>
      <c r="BI86" s="258"/>
      <c r="BJ86" s="258"/>
      <c r="BK86" s="258"/>
      <c r="BL86" s="258"/>
      <c r="BM86" s="258"/>
      <c r="BN86" s="258"/>
      <c r="BO86" s="258"/>
      <c r="BP86" s="258"/>
      <c r="BQ86" s="258"/>
      <c r="BR86" s="258"/>
      <c r="BS86" s="258"/>
      <c r="BT86" s="258"/>
      <c r="BU86" s="258"/>
      <c r="BV86" s="258"/>
      <c r="BW86" s="258"/>
      <c r="BX86" s="258"/>
      <c r="BY86" s="258"/>
      <c r="BZ86" s="258"/>
      <c r="CA86" s="258"/>
      <c r="CB86" s="258"/>
      <c r="CC86" s="258"/>
      <c r="CD86" s="258"/>
      <c r="CE86" s="258"/>
      <c r="CF86" s="258"/>
      <c r="CG86" s="258"/>
      <c r="CH86" s="258"/>
      <c r="CI86" s="258"/>
      <c r="CJ86" s="258"/>
      <c r="CK86" s="258"/>
      <c r="CL86" s="258"/>
      <c r="CM86" s="258"/>
      <c r="CN86" s="258"/>
      <c r="CO86" s="258"/>
      <c r="CP86" s="258"/>
      <c r="CQ86" s="258"/>
      <c r="CR86" s="258"/>
      <c r="CS86" s="258"/>
      <c r="CT86" s="258"/>
      <c r="CU86" s="258"/>
      <c r="CV86" s="258"/>
      <c r="CW86" s="258"/>
      <c r="CX86" s="258"/>
      <c r="CY86" s="258"/>
      <c r="CZ86" s="258"/>
      <c r="DA86" s="258"/>
      <c r="DB86" s="258"/>
      <c r="DC86" s="258"/>
      <c r="DD86" s="258"/>
      <c r="DE86" s="258"/>
      <c r="DF86" s="258"/>
      <c r="DG86" s="258"/>
      <c r="DH86" s="258"/>
      <c r="DI86" s="258"/>
      <c r="DJ86" s="258"/>
      <c r="DK86" s="258"/>
      <c r="DL86" s="258"/>
      <c r="DM86" s="258"/>
      <c r="DN86" s="258"/>
      <c r="DO86" s="258"/>
      <c r="DP86" s="258"/>
      <c r="DQ86" s="258"/>
      <c r="DR86" s="258"/>
      <c r="DS86" s="258"/>
      <c r="DT86" s="258"/>
      <c r="DU86" s="258"/>
      <c r="DV86" s="258"/>
      <c r="DW86" s="258"/>
      <c r="DX86" s="258"/>
      <c r="DY86" s="258"/>
      <c r="DZ86" s="258"/>
      <c r="EA86" s="258"/>
      <c r="EB86" s="258"/>
      <c r="EC86" s="258"/>
      <c r="ED86" s="258"/>
      <c r="EE86" s="258"/>
      <c r="EF86" s="258"/>
      <c r="EG86" s="258"/>
      <c r="EH86" s="258"/>
      <c r="EI86" s="258"/>
      <c r="EJ86" s="258"/>
      <c r="EK86" s="258"/>
      <c r="EL86" s="258"/>
      <c r="EM86" s="258"/>
      <c r="EN86" s="258"/>
      <c r="EO86" s="258"/>
      <c r="EP86" s="258"/>
      <c r="EQ86" s="258"/>
      <c r="ER86" s="258"/>
      <c r="ES86" s="258"/>
      <c r="ET86" s="258"/>
      <c r="EU86" s="258"/>
      <c r="EV86" s="258"/>
      <c r="EW86" s="258"/>
      <c r="EX86" s="258"/>
      <c r="EY86" s="258"/>
      <c r="EZ86" s="258"/>
      <c r="FA86" s="258"/>
      <c r="FB86" s="258"/>
      <c r="FC86" s="258"/>
      <c r="FD86" s="258"/>
      <c r="FE86" s="258"/>
      <c r="FF86" s="258"/>
      <c r="FG86" s="258"/>
      <c r="FH86" s="258"/>
      <c r="FI86" s="258"/>
      <c r="FJ86" s="258"/>
      <c r="FK86" s="258"/>
      <c r="FL86" s="258"/>
      <c r="FM86" s="258"/>
      <c r="FN86" s="258"/>
      <c r="FO86" s="258"/>
      <c r="FP86" s="258"/>
      <c r="FQ86" s="258"/>
      <c r="FR86" s="258"/>
      <c r="FS86" s="258"/>
      <c r="FT86" s="258"/>
      <c r="FU86" s="258"/>
      <c r="FV86" s="258"/>
      <c r="FW86" s="258"/>
      <c r="FX86" s="258"/>
      <c r="FY86" s="258"/>
      <c r="FZ86" s="258"/>
      <c r="GA86" s="258"/>
      <c r="GB86" s="258"/>
      <c r="GC86" s="258"/>
      <c r="GD86" s="258"/>
      <c r="GE86" s="258"/>
      <c r="GF86" s="258"/>
      <c r="GG86" s="258"/>
      <c r="GH86" s="258"/>
      <c r="GI86" s="258"/>
      <c r="GJ86" s="258"/>
      <c r="GK86" s="258"/>
      <c r="GL86" s="258"/>
      <c r="GM86" s="258"/>
      <c r="GN86" s="258"/>
      <c r="GO86" s="258"/>
      <c r="GP86" s="258"/>
      <c r="GQ86" s="258"/>
      <c r="GR86" s="258"/>
      <c r="GS86" s="258"/>
      <c r="GT86" s="258"/>
      <c r="GU86" s="258"/>
      <c r="GV86" s="258"/>
      <c r="GW86" s="258"/>
      <c r="GX86" s="258"/>
      <c r="GY86" s="258"/>
      <c r="GZ86" s="258"/>
      <c r="HA86" s="258"/>
      <c r="HB86" s="258"/>
      <c r="HC86" s="258"/>
      <c r="HD86" s="258"/>
      <c r="HE86" s="258"/>
      <c r="HF86" s="258"/>
      <c r="HG86" s="258"/>
      <c r="HH86" s="258"/>
      <c r="HI86" s="258"/>
      <c r="HJ86" s="258"/>
      <c r="HK86" s="258"/>
      <c r="HL86" s="258"/>
      <c r="HM86" s="258"/>
      <c r="HN86" s="258"/>
      <c r="HO86" s="258"/>
      <c r="HP86" s="258"/>
      <c r="HQ86" s="258"/>
      <c r="HR86" s="258"/>
      <c r="HS86" s="258"/>
      <c r="HT86" s="258"/>
      <c r="HU86" s="258"/>
      <c r="HV86" s="258"/>
      <c r="HW86" s="258"/>
      <c r="HX86" s="258"/>
      <c r="HY86" s="258"/>
      <c r="HZ86" s="258"/>
      <c r="IA86" s="258"/>
      <c r="IB86" s="258"/>
      <c r="IC86" s="258"/>
      <c r="ID86" s="258"/>
      <c r="IE86" s="258"/>
      <c r="IF86" s="258"/>
      <c r="IG86" s="258"/>
      <c r="IH86" s="258"/>
      <c r="II86" s="258"/>
      <c r="IJ86" s="258"/>
      <c r="IK86" s="258"/>
      <c r="IL86" s="258"/>
      <c r="IM86" s="258"/>
      <c r="IN86" s="258"/>
      <c r="IO86" s="258"/>
      <c r="IP86" s="258"/>
      <c r="IQ86" s="258"/>
      <c r="IR86" s="258"/>
      <c r="IS86" s="258"/>
      <c r="IT86" s="258"/>
      <c r="IU86" s="258"/>
      <c r="IV86" s="258"/>
      <c r="IW86" s="258"/>
      <c r="IX86" s="258"/>
      <c r="IY86" s="258"/>
      <c r="IZ86" s="258"/>
      <c r="JA86" s="258"/>
      <c r="JB86" s="258"/>
      <c r="JC86" s="258"/>
      <c r="JD86" s="258"/>
      <c r="JE86" s="258"/>
      <c r="JF86" s="258"/>
      <c r="JG86" s="258"/>
      <c r="JH86" s="258"/>
      <c r="JI86" s="258"/>
      <c r="JJ86" s="258"/>
      <c r="JK86" s="258"/>
      <c r="JL86" s="258"/>
      <c r="JM86" s="258"/>
      <c r="JN86" s="258"/>
      <c r="JO86" s="258"/>
      <c r="JP86" s="258"/>
      <c r="JQ86" s="258"/>
      <c r="JR86" s="258"/>
      <c r="JS86" s="258"/>
      <c r="JT86" s="258"/>
      <c r="JU86" s="258"/>
      <c r="JV86" s="258"/>
      <c r="JW86" s="258"/>
      <c r="JX86" s="258"/>
      <c r="JY86" s="258"/>
      <c r="JZ86" s="258"/>
      <c r="KA86" s="258"/>
      <c r="KB86" s="258"/>
      <c r="KC86" s="258"/>
      <c r="KD86" s="258"/>
      <c r="KE86" s="258"/>
      <c r="KF86" s="258"/>
      <c r="KG86" s="258"/>
      <c r="KH86" s="258"/>
      <c r="KI86" s="258"/>
      <c r="KJ86" s="258"/>
      <c r="KK86" s="258"/>
      <c r="KL86" s="258"/>
      <c r="KM86" s="258"/>
      <c r="KN86" s="258"/>
      <c r="KO86" s="258"/>
      <c r="KP86" s="258"/>
      <c r="KQ86" s="258"/>
      <c r="KR86" s="258"/>
      <c r="KS86" s="258"/>
      <c r="KT86" s="258"/>
      <c r="KU86" s="258"/>
      <c r="KV86" s="258"/>
      <c r="KW86" s="258"/>
      <c r="KX86" s="258"/>
      <c r="KY86" s="258"/>
      <c r="KZ86" s="258"/>
      <c r="LA86" s="258"/>
      <c r="LB86" s="258"/>
      <c r="LC86" s="258"/>
      <c r="LD86" s="258"/>
      <c r="LE86" s="258"/>
      <c r="LF86" s="258"/>
      <c r="LG86" s="258"/>
      <c r="LH86" s="258"/>
      <c r="LI86" s="258"/>
      <c r="LJ86" s="258"/>
      <c r="LK86" s="258"/>
      <c r="LL86" s="258"/>
      <c r="LM86" s="258"/>
      <c r="LN86" s="258"/>
      <c r="LO86" s="258"/>
      <c r="LP86" s="258"/>
      <c r="LQ86" s="258"/>
      <c r="LR86" s="258"/>
      <c r="LS86" s="258"/>
      <c r="LT86" s="258"/>
      <c r="LU86" s="258"/>
      <c r="LV86" s="258"/>
      <c r="LW86" s="258"/>
      <c r="LX86" s="258"/>
      <c r="LY86" s="258"/>
      <c r="LZ86" s="258"/>
      <c r="MA86" s="258"/>
      <c r="MB86" s="258"/>
      <c r="MC86" s="258"/>
      <c r="MD86" s="258"/>
      <c r="ME86" s="258"/>
      <c r="MF86" s="258"/>
      <c r="MG86" s="258"/>
      <c r="MH86" s="258"/>
      <c r="MI86" s="258"/>
      <c r="MJ86" s="258"/>
      <c r="MK86" s="258"/>
      <c r="ML86" s="258"/>
      <c r="MM86" s="258"/>
      <c r="MN86" s="258"/>
      <c r="MO86" s="258"/>
      <c r="MP86" s="258"/>
      <c r="MQ86" s="258"/>
      <c r="MR86" s="258"/>
      <c r="MS86" s="258"/>
      <c r="MT86" s="258"/>
      <c r="MU86" s="258"/>
      <c r="MV86" s="258"/>
      <c r="MW86" s="258"/>
      <c r="MX86" s="258"/>
      <c r="MY86" s="258"/>
      <c r="MZ86" s="258"/>
      <c r="NA86" s="258"/>
      <c r="NB86" s="258"/>
      <c r="NC86" s="258"/>
      <c r="ND86" s="258"/>
      <c r="NE86" s="258"/>
      <c r="NF86" s="258"/>
      <c r="NG86" s="258"/>
      <c r="NH86" s="258"/>
      <c r="NI86" s="258"/>
      <c r="NJ86" s="258"/>
      <c r="NK86" s="258"/>
      <c r="NL86" s="258"/>
      <c r="NM86" s="258"/>
      <c r="NN86" s="258"/>
      <c r="NO86" s="258"/>
      <c r="NP86" s="258"/>
      <c r="NQ86" s="258"/>
      <c r="NR86" s="258"/>
      <c r="NS86" s="258"/>
      <c r="NT86" s="258"/>
      <c r="NU86" s="258"/>
      <c r="NV86" s="258"/>
      <c r="NW86" s="258"/>
      <c r="NX86" s="258"/>
      <c r="NY86" s="258"/>
      <c r="NZ86" s="258"/>
      <c r="OA86" s="258"/>
      <c r="OB86" s="258"/>
      <c r="OC86" s="258"/>
      <c r="OD86" s="258"/>
      <c r="OE86" s="258"/>
      <c r="OF86" s="258"/>
      <c r="OG86" s="258"/>
      <c r="OH86" s="258"/>
      <c r="OI86" s="258"/>
      <c r="OJ86" s="258"/>
      <c r="OK86" s="258"/>
      <c r="OL86" s="258"/>
      <c r="OM86" s="258"/>
      <c r="ON86" s="258"/>
      <c r="OO86" s="258"/>
      <c r="OP86" s="258"/>
      <c r="OQ86" s="258"/>
      <c r="OR86" s="258"/>
      <c r="OS86" s="258"/>
      <c r="OT86" s="258"/>
      <c r="OU86" s="258"/>
      <c r="OV86" s="258"/>
      <c r="OW86" s="258"/>
      <c r="OX86" s="258"/>
      <c r="OY86" s="258"/>
      <c r="OZ86" s="258"/>
      <c r="PA86" s="258"/>
      <c r="PB86" s="258"/>
      <c r="PC86" s="258"/>
      <c r="PD86" s="258"/>
      <c r="PE86" s="258"/>
      <c r="PF86" s="258"/>
      <c r="PG86" s="258"/>
      <c r="PH86" s="258"/>
      <c r="PI86" s="258"/>
      <c r="PJ86" s="258"/>
      <c r="PK86" s="258"/>
      <c r="PL86" s="258"/>
      <c r="PM86" s="258"/>
      <c r="PN86" s="258"/>
      <c r="PO86" s="258"/>
      <c r="PP86" s="258"/>
      <c r="PQ86" s="258"/>
      <c r="PR86" s="258"/>
      <c r="PS86" s="258"/>
      <c r="PT86" s="258"/>
      <c r="PU86" s="258"/>
      <c r="PV86" s="258"/>
      <c r="PW86" s="258"/>
      <c r="PX86" s="258"/>
      <c r="PY86" s="258"/>
      <c r="PZ86" s="258"/>
      <c r="QA86" s="258"/>
      <c r="QB86" s="258"/>
      <c r="QC86" s="258"/>
      <c r="QD86" s="258"/>
      <c r="QE86" s="258"/>
      <c r="QF86" s="258"/>
      <c r="QG86" s="258"/>
      <c r="QH86" s="258"/>
      <c r="QI86" s="258"/>
      <c r="QJ86" s="258"/>
      <c r="QK86" s="258"/>
      <c r="QL86" s="258"/>
      <c r="QM86" s="258"/>
      <c r="QN86" s="258"/>
      <c r="QO86" s="258"/>
      <c r="QP86" s="258"/>
      <c r="QQ86" s="258"/>
      <c r="QR86" s="258"/>
      <c r="QS86" s="258"/>
      <c r="QT86" s="258"/>
      <c r="QU86" s="258"/>
      <c r="QV86" s="258"/>
      <c r="QW86" s="258"/>
      <c r="QX86" s="258"/>
      <c r="QY86" s="258"/>
      <c r="QZ86" s="258"/>
      <c r="RA86" s="258"/>
      <c r="RB86" s="258"/>
      <c r="RC86" s="258"/>
      <c r="RD86" s="258"/>
      <c r="RE86" s="258"/>
      <c r="RF86" s="258"/>
      <c r="RG86" s="258"/>
      <c r="RH86" s="258"/>
      <c r="RI86" s="258"/>
      <c r="RJ86" s="258"/>
      <c r="RK86" s="258"/>
      <c r="RL86" s="258"/>
      <c r="RM86" s="258"/>
      <c r="RN86" s="258"/>
      <c r="RO86" s="258"/>
      <c r="RP86" s="258"/>
      <c r="RQ86" s="258"/>
      <c r="RR86" s="258"/>
      <c r="RS86" s="258"/>
      <c r="RT86" s="258"/>
      <c r="RU86" s="258"/>
      <c r="RV86" s="258"/>
      <c r="RW86" s="258"/>
      <c r="RX86" s="258"/>
      <c r="RY86" s="258"/>
      <c r="RZ86" s="258"/>
      <c r="SA86" s="258"/>
      <c r="SB86" s="258"/>
      <c r="SC86" s="258"/>
      <c r="SD86" s="258"/>
      <c r="SE86" s="258"/>
      <c r="SF86" s="258"/>
      <c r="SG86" s="258"/>
      <c r="SH86" s="258"/>
      <c r="SI86" s="258"/>
      <c r="SJ86" s="258"/>
      <c r="SK86" s="258"/>
      <c r="SL86" s="258"/>
      <c r="SM86" s="258"/>
      <c r="SN86" s="258"/>
      <c r="SO86" s="258"/>
      <c r="SP86" s="258"/>
      <c r="SQ86" s="258"/>
      <c r="SR86" s="258"/>
      <c r="SS86" s="258"/>
      <c r="ST86" s="258"/>
      <c r="SU86" s="258"/>
      <c r="SV86" s="258"/>
      <c r="SW86" s="258"/>
      <c r="SX86" s="258"/>
      <c r="SY86" s="258"/>
      <c r="SZ86" s="258"/>
      <c r="TA86" s="258"/>
      <c r="TB86" s="258"/>
      <c r="TC86" s="258"/>
      <c r="TD86" s="258"/>
      <c r="TE86" s="258"/>
      <c r="TF86" s="258"/>
      <c r="TG86" s="258"/>
      <c r="TH86" s="258"/>
      <c r="TI86" s="258"/>
      <c r="TJ86" s="258"/>
      <c r="TK86" s="258"/>
      <c r="TL86" s="258"/>
      <c r="TM86" s="258"/>
      <c r="TN86" s="258"/>
      <c r="TO86" s="258"/>
      <c r="TP86" s="258"/>
      <c r="TQ86" s="258"/>
      <c r="TR86" s="258"/>
      <c r="TS86" s="258"/>
      <c r="TT86" s="258"/>
      <c r="TU86" s="258"/>
      <c r="TV86" s="258"/>
      <c r="TW86" s="258"/>
      <c r="TX86" s="258"/>
      <c r="TY86" s="258"/>
      <c r="TZ86" s="258"/>
      <c r="UA86" s="258"/>
      <c r="UB86" s="258"/>
      <c r="UC86" s="258"/>
      <c r="UD86" s="258"/>
      <c r="UE86" s="258"/>
      <c r="UF86" s="258"/>
      <c r="UG86" s="258"/>
      <c r="UH86" s="258"/>
      <c r="UI86" s="258"/>
      <c r="UJ86" s="258"/>
      <c r="UK86" s="258"/>
      <c r="UL86" s="258"/>
      <c r="UM86" s="258"/>
      <c r="UN86" s="258"/>
      <c r="UO86" s="258"/>
      <c r="UP86" s="258"/>
      <c r="UQ86" s="258"/>
      <c r="UR86" s="258"/>
      <c r="US86" s="258"/>
      <c r="UT86" s="258"/>
      <c r="UU86" s="258"/>
      <c r="UV86" s="258"/>
      <c r="UW86" s="258"/>
      <c r="UX86" s="258"/>
      <c r="UY86" s="258"/>
      <c r="UZ86" s="258"/>
      <c r="VA86" s="258"/>
      <c r="VB86" s="258"/>
      <c r="VC86" s="258"/>
      <c r="VD86" s="258"/>
      <c r="VE86" s="258"/>
      <c r="VF86" s="258"/>
      <c r="VG86" s="258"/>
      <c r="VH86" s="258"/>
      <c r="VI86" s="258"/>
      <c r="VJ86" s="258"/>
      <c r="VK86" s="258"/>
      <c r="VL86" s="258"/>
      <c r="VM86" s="258"/>
      <c r="VN86" s="258"/>
      <c r="VO86" s="258"/>
      <c r="VP86" s="258"/>
      <c r="VQ86" s="258"/>
      <c r="VR86" s="258"/>
      <c r="VS86" s="258"/>
      <c r="VT86" s="258"/>
      <c r="VU86" s="258"/>
      <c r="VV86" s="258"/>
      <c r="VW86" s="258"/>
      <c r="VX86" s="258"/>
      <c r="VY86" s="258"/>
      <c r="VZ86" s="258"/>
      <c r="WA86" s="258"/>
      <c r="WB86" s="258"/>
      <c r="WC86" s="258"/>
      <c r="WD86" s="258"/>
      <c r="WE86" s="258"/>
      <c r="WF86" s="258"/>
      <c r="WG86" s="258"/>
      <c r="WH86" s="258"/>
      <c r="WI86" s="258"/>
      <c r="WJ86" s="258"/>
      <c r="WK86" s="258"/>
      <c r="WL86" s="258"/>
      <c r="WM86" s="258"/>
      <c r="WN86" s="258"/>
      <c r="WO86" s="258"/>
      <c r="WP86" s="258"/>
      <c r="WQ86" s="258"/>
      <c r="WR86" s="258"/>
      <c r="WS86" s="258"/>
      <c r="WT86" s="258"/>
      <c r="WU86" s="258"/>
      <c r="WV86" s="258"/>
      <c r="WW86" s="258"/>
      <c r="WX86" s="258"/>
      <c r="WY86" s="258"/>
      <c r="WZ86" s="258"/>
      <c r="XA86" s="258"/>
      <c r="XB86" s="258"/>
      <c r="XC86" s="258"/>
      <c r="XD86" s="258"/>
      <c r="XE86" s="258"/>
      <c r="XF86" s="258"/>
      <c r="XG86" s="258"/>
      <c r="XH86" s="258"/>
      <c r="XI86" s="258"/>
      <c r="XJ86" s="258"/>
      <c r="XK86" s="258"/>
      <c r="XL86" s="258"/>
      <c r="XM86" s="258"/>
      <c r="XN86" s="258"/>
      <c r="XO86" s="258"/>
      <c r="XP86" s="258"/>
      <c r="XQ86" s="258"/>
      <c r="XR86" s="258"/>
      <c r="XS86" s="258"/>
      <c r="XT86" s="258"/>
      <c r="XU86" s="258"/>
      <c r="XV86" s="258"/>
      <c r="XW86" s="258"/>
      <c r="XX86" s="258"/>
      <c r="XY86" s="258"/>
      <c r="XZ86" s="258"/>
      <c r="YA86" s="258"/>
      <c r="YB86" s="258"/>
      <c r="YC86" s="258"/>
      <c r="YD86" s="258"/>
      <c r="YE86" s="258"/>
      <c r="YF86" s="258"/>
      <c r="YG86" s="258"/>
      <c r="YH86" s="258"/>
      <c r="YI86" s="258"/>
      <c r="YJ86" s="258"/>
      <c r="YK86" s="258"/>
      <c r="YL86" s="258"/>
      <c r="YM86" s="258"/>
      <c r="YN86" s="258"/>
      <c r="YO86" s="258"/>
      <c r="YP86" s="258"/>
      <c r="YQ86" s="258"/>
      <c r="YR86" s="258"/>
      <c r="YS86" s="258"/>
      <c r="YT86" s="258"/>
      <c r="YU86" s="258"/>
      <c r="YV86" s="258"/>
      <c r="YW86" s="258"/>
      <c r="YX86" s="258"/>
      <c r="YY86" s="258"/>
      <c r="YZ86" s="258"/>
      <c r="ZA86" s="258"/>
      <c r="ZB86" s="258"/>
      <c r="ZC86" s="258"/>
      <c r="ZD86" s="258"/>
      <c r="ZE86" s="258"/>
      <c r="ZF86" s="258"/>
      <c r="ZG86" s="258"/>
      <c r="ZH86" s="258"/>
      <c r="ZI86" s="258"/>
      <c r="ZJ86" s="258"/>
      <c r="ZK86" s="258"/>
      <c r="ZL86" s="258"/>
      <c r="ZM86" s="258"/>
      <c r="ZN86" s="258"/>
      <c r="ZO86" s="258"/>
      <c r="ZP86" s="258"/>
      <c r="ZQ86" s="258"/>
      <c r="ZR86" s="258"/>
      <c r="ZS86" s="258"/>
      <c r="ZT86" s="258"/>
      <c r="ZU86" s="258"/>
      <c r="ZV86" s="258"/>
      <c r="ZW86" s="258"/>
      <c r="ZX86" s="258"/>
      <c r="ZY86" s="258"/>
      <c r="ZZ86" s="258"/>
      <c r="AAA86" s="258"/>
      <c r="AAB86" s="258"/>
      <c r="AAC86" s="258"/>
      <c r="AAD86" s="258"/>
      <c r="AAE86" s="258"/>
      <c r="AAF86" s="258"/>
      <c r="AAG86" s="258"/>
      <c r="AAH86" s="258"/>
      <c r="AAI86" s="258"/>
      <c r="AAJ86" s="258"/>
      <c r="AAK86" s="258"/>
      <c r="AAL86" s="258"/>
      <c r="AAM86" s="258"/>
      <c r="AAN86" s="258"/>
      <c r="AAO86" s="258"/>
      <c r="AAP86" s="258"/>
      <c r="AAQ86" s="258"/>
      <c r="AAR86" s="258"/>
      <c r="AAS86" s="258"/>
      <c r="AAT86" s="258"/>
      <c r="AAU86" s="258"/>
      <c r="AAV86" s="258"/>
      <c r="AAW86" s="258"/>
      <c r="AAX86" s="258"/>
      <c r="AAY86" s="258"/>
      <c r="AAZ86" s="258"/>
      <c r="ABA86" s="258"/>
      <c r="ABB86" s="258"/>
      <c r="ABC86" s="258"/>
      <c r="ABD86" s="258"/>
      <c r="ABE86" s="258"/>
      <c r="ABF86" s="258"/>
      <c r="ABG86" s="258"/>
      <c r="ABH86" s="258"/>
      <c r="ABI86" s="258"/>
      <c r="ABJ86" s="258"/>
      <c r="ABK86" s="258"/>
      <c r="ABL86" s="258"/>
      <c r="ABM86" s="258"/>
      <c r="ABN86" s="258"/>
      <c r="ABO86" s="258"/>
      <c r="ABP86" s="258"/>
      <c r="ABQ86" s="258"/>
      <c r="ABR86" s="258"/>
      <c r="ABS86" s="258"/>
      <c r="ABT86" s="258"/>
      <c r="ABU86" s="258"/>
      <c r="ABV86" s="258"/>
      <c r="ABW86" s="258"/>
      <c r="ABX86" s="258"/>
      <c r="ABY86" s="258"/>
      <c r="ABZ86" s="258"/>
      <c r="ACA86" s="258"/>
      <c r="ACB86" s="258"/>
      <c r="ACC86" s="258"/>
      <c r="ACD86" s="258"/>
      <c r="ACE86" s="258"/>
      <c r="ACF86" s="258"/>
      <c r="ACG86" s="258"/>
      <c r="ACH86" s="258"/>
      <c r="ACI86" s="258"/>
      <c r="ACJ86" s="258"/>
      <c r="ACK86" s="258"/>
      <c r="ACL86" s="258"/>
      <c r="ACM86" s="258"/>
      <c r="ACN86" s="258"/>
      <c r="ACO86" s="258"/>
      <c r="ACP86" s="258"/>
      <c r="ACQ86" s="258"/>
      <c r="ACR86" s="258"/>
      <c r="ACS86" s="258"/>
      <c r="ACT86" s="258"/>
      <c r="ACU86" s="258"/>
      <c r="ACV86" s="258"/>
      <c r="ACW86" s="258"/>
      <c r="ACX86" s="258"/>
      <c r="ACY86" s="258"/>
      <c r="ACZ86" s="258"/>
      <c r="ADA86" s="258"/>
      <c r="ADB86" s="258"/>
      <c r="ADC86" s="258"/>
      <c r="ADD86" s="258"/>
      <c r="ADE86" s="258"/>
      <c r="ADF86" s="258"/>
      <c r="ADG86" s="258"/>
      <c r="ADH86" s="258"/>
      <c r="ADI86" s="258"/>
      <c r="ADJ86" s="258"/>
      <c r="ADK86" s="258"/>
      <c r="ADL86" s="258"/>
      <c r="ADM86" s="258"/>
      <c r="ADN86" s="258"/>
      <c r="ADO86" s="258"/>
      <c r="ADP86" s="258"/>
      <c r="ADQ86" s="258"/>
      <c r="ADR86" s="258"/>
      <c r="ADS86" s="258"/>
      <c r="ADT86" s="258"/>
      <c r="ADU86" s="258"/>
      <c r="ADV86" s="258"/>
      <c r="ADW86" s="258"/>
      <c r="ADX86" s="258"/>
      <c r="ADY86" s="258"/>
      <c r="ADZ86" s="258"/>
      <c r="AEA86" s="258"/>
      <c r="AEB86" s="258"/>
      <c r="AEC86" s="258"/>
      <c r="AED86" s="258"/>
      <c r="AEE86" s="258"/>
      <c r="AEF86" s="258"/>
      <c r="AEG86" s="258"/>
      <c r="AEH86" s="258"/>
      <c r="AEI86" s="258"/>
      <c r="AEJ86" s="258"/>
      <c r="AEK86" s="258"/>
      <c r="AEL86" s="258"/>
      <c r="AEM86" s="258"/>
      <c r="AEN86" s="258"/>
      <c r="AEO86" s="258"/>
      <c r="AEP86" s="258"/>
      <c r="AEQ86" s="258"/>
      <c r="AER86" s="258"/>
      <c r="AES86" s="258"/>
      <c r="AET86" s="258"/>
      <c r="AEU86" s="258"/>
      <c r="AEV86" s="258"/>
      <c r="AEW86" s="258"/>
      <c r="AEX86" s="258"/>
      <c r="AEY86" s="258"/>
      <c r="AEZ86" s="258"/>
      <c r="AFA86" s="258"/>
      <c r="AFB86" s="258"/>
      <c r="AFC86" s="258"/>
      <c r="AFD86" s="258"/>
      <c r="AFE86" s="258"/>
      <c r="AFF86" s="258"/>
      <c r="AFG86" s="258"/>
      <c r="AFH86" s="258"/>
      <c r="AFI86" s="258"/>
      <c r="AFJ86" s="258"/>
      <c r="AFK86" s="258"/>
      <c r="AFL86" s="258"/>
      <c r="AFM86" s="258"/>
      <c r="AFN86" s="258"/>
      <c r="AFO86" s="258"/>
      <c r="AFP86" s="258"/>
      <c r="AFQ86" s="258"/>
      <c r="AFR86" s="258"/>
      <c r="AFS86" s="258"/>
      <c r="AFT86" s="258"/>
      <c r="AFU86" s="258"/>
      <c r="AFV86" s="258"/>
      <c r="AFW86" s="258"/>
      <c r="AFX86" s="258"/>
      <c r="AFY86" s="258"/>
      <c r="AFZ86" s="258"/>
      <c r="AGA86" s="258"/>
      <c r="AGB86" s="258"/>
      <c r="AGC86" s="258"/>
      <c r="AGD86" s="258"/>
      <c r="AGE86" s="258"/>
      <c r="AGF86" s="258"/>
      <c r="AGG86" s="258"/>
      <c r="AGH86" s="258"/>
      <c r="AGI86" s="258"/>
      <c r="AGJ86" s="258"/>
      <c r="AGK86" s="258"/>
      <c r="AGL86" s="258"/>
      <c r="AGM86" s="258"/>
      <c r="AGN86" s="258"/>
      <c r="AGO86" s="258"/>
      <c r="AGP86" s="258"/>
      <c r="AGQ86" s="258"/>
      <c r="AGR86" s="258"/>
      <c r="AGS86" s="258"/>
      <c r="AGT86" s="258"/>
      <c r="AGU86" s="258"/>
      <c r="AGV86" s="258"/>
      <c r="AGW86" s="258"/>
      <c r="AGX86" s="258"/>
      <c r="AGY86" s="258"/>
      <c r="AGZ86" s="258"/>
      <c r="AHA86" s="258"/>
      <c r="AHB86" s="258"/>
      <c r="AHC86" s="258"/>
      <c r="AHD86" s="258"/>
      <c r="AHE86" s="258"/>
      <c r="AHF86" s="258"/>
      <c r="AHG86" s="258"/>
      <c r="AHH86" s="258"/>
      <c r="AHI86" s="258"/>
      <c r="AHJ86" s="258"/>
      <c r="AHK86" s="258"/>
      <c r="AHL86" s="258"/>
      <c r="AHM86" s="258"/>
      <c r="AHN86" s="258"/>
      <c r="AHO86" s="258"/>
      <c r="AHP86" s="258"/>
      <c r="AHQ86" s="258"/>
      <c r="AHR86" s="258"/>
      <c r="AHS86" s="258"/>
      <c r="AHT86" s="258"/>
      <c r="AHU86" s="258"/>
      <c r="AHV86" s="258"/>
      <c r="AHW86" s="258"/>
      <c r="AHX86" s="258"/>
      <c r="AHY86" s="258"/>
      <c r="AHZ86" s="258"/>
      <c r="AIA86" s="258"/>
      <c r="AIB86" s="258"/>
      <c r="AIC86" s="258"/>
      <c r="AID86" s="258"/>
      <c r="AIE86" s="258"/>
      <c r="AIF86" s="258"/>
      <c r="AIG86" s="258"/>
      <c r="AIH86" s="258"/>
      <c r="AII86" s="258"/>
      <c r="AIJ86" s="258"/>
      <c r="AIK86" s="258"/>
      <c r="AIL86" s="258"/>
      <c r="AIM86" s="258"/>
      <c r="AIN86" s="258"/>
      <c r="AIO86" s="258"/>
      <c r="AIP86" s="258"/>
      <c r="AIQ86" s="258"/>
      <c r="AIR86" s="258"/>
      <c r="AIS86" s="258"/>
      <c r="AIT86" s="258"/>
      <c r="AIU86" s="258"/>
      <c r="AIV86" s="258"/>
      <c r="AIW86" s="258"/>
      <c r="AIX86" s="258"/>
      <c r="AIY86" s="258"/>
      <c r="AIZ86" s="258"/>
      <c r="AJA86" s="258"/>
      <c r="AJB86" s="258"/>
      <c r="AJC86" s="258"/>
      <c r="AJD86" s="258"/>
      <c r="AJE86" s="258"/>
      <c r="AJF86" s="258"/>
      <c r="AJG86" s="258"/>
      <c r="AJH86" s="258"/>
      <c r="AJI86" s="258"/>
      <c r="AJJ86" s="258"/>
      <c r="AJK86" s="258"/>
      <c r="AJL86" s="258"/>
      <c r="AJM86" s="258"/>
      <c r="AJN86" s="258"/>
      <c r="AJO86" s="258"/>
      <c r="AJP86" s="258"/>
      <c r="AJQ86" s="258"/>
      <c r="AJR86" s="258"/>
      <c r="AJS86" s="258"/>
      <c r="AJT86" s="258"/>
      <c r="AJU86" s="258"/>
      <c r="AJV86" s="258"/>
      <c r="AJW86" s="258"/>
      <c r="AJX86" s="258"/>
      <c r="AJY86" s="258"/>
      <c r="AJZ86" s="258"/>
      <c r="AKA86" s="258"/>
      <c r="AKB86" s="258"/>
      <c r="AKC86" s="258"/>
      <c r="AKD86" s="258"/>
      <c r="AKE86" s="258"/>
      <c r="AKF86" s="258"/>
      <c r="AKG86" s="258"/>
      <c r="AKH86" s="258"/>
      <c r="AKI86" s="258"/>
      <c r="AKJ86" s="258"/>
      <c r="AKK86" s="258"/>
      <c r="AKL86" s="258"/>
      <c r="AKM86" s="258"/>
      <c r="AKN86" s="258"/>
      <c r="AKO86" s="258"/>
      <c r="AKP86" s="258"/>
      <c r="AKQ86" s="258"/>
      <c r="AKR86" s="258"/>
      <c r="AKS86" s="258"/>
      <c r="AKT86" s="258"/>
      <c r="AKU86" s="258"/>
      <c r="AKV86" s="258"/>
      <c r="AKW86" s="258"/>
      <c r="AKX86" s="258"/>
      <c r="AKY86" s="258"/>
      <c r="AKZ86" s="258"/>
      <c r="ALA86" s="258"/>
      <c r="ALB86" s="258"/>
      <c r="ALC86" s="258"/>
      <c r="ALD86" s="258"/>
      <c r="ALE86" s="258"/>
      <c r="ALF86" s="258"/>
      <c r="ALG86" s="258"/>
      <c r="ALH86" s="258"/>
      <c r="ALI86" s="258"/>
      <c r="ALJ86" s="258"/>
      <c r="ALK86" s="258"/>
      <c r="ALL86" s="258"/>
      <c r="ALM86" s="258"/>
      <c r="ALN86" s="258"/>
      <c r="ALO86" s="258"/>
      <c r="ALP86" s="258"/>
      <c r="ALQ86" s="258"/>
      <c r="ALR86" s="258"/>
      <c r="ALS86" s="258"/>
      <c r="ALT86" s="258"/>
      <c r="ALU86" s="258"/>
      <c r="ALV86" s="258"/>
      <c r="ALW86" s="258"/>
      <c r="ALX86" s="258"/>
      <c r="ALY86" s="258"/>
      <c r="ALZ86" s="258"/>
      <c r="AMA86" s="258"/>
      <c r="AMB86" s="258"/>
      <c r="AMC86" s="258"/>
    </row>
    <row r="87" customFormat="false" ht="21.75" hidden="false" customHeight="true" outlineLevel="0" collapsed="false">
      <c r="A87" s="864" t="s">
        <v>5</v>
      </c>
      <c r="B87" s="864"/>
      <c r="C87" s="864"/>
      <c r="D87" s="865" t="n">
        <f aca="false">((D84*D85)*D86)</f>
        <v>8755.7</v>
      </c>
      <c r="E87" s="865" t="n">
        <f aca="false">((E84*E85)*E86)</f>
        <v>0</v>
      </c>
      <c r="F87" s="865" t="n">
        <f aca="false">((F84*F85)*F86)</f>
        <v>0</v>
      </c>
      <c r="G87" s="865" t="n">
        <f aca="false">((G84*G85)*G86)</f>
        <v>0</v>
      </c>
      <c r="H87" s="865" t="n">
        <f aca="false">((H84*H85)*H86)</f>
        <v>17947.28</v>
      </c>
      <c r="I87" s="866" t="n">
        <f aca="false">((I84*I85)*I86)</f>
        <v>21358.1</v>
      </c>
      <c r="J87" s="867"/>
      <c r="L87" s="468"/>
      <c r="M87" s="468"/>
      <c r="N87" s="468"/>
      <c r="O87" s="468"/>
      <c r="P87" s="468"/>
      <c r="Q87" s="468"/>
      <c r="R87" s="468"/>
      <c r="S87" s="837"/>
    </row>
    <row r="88" customFormat="false" ht="21.75" hidden="false" customHeight="true" outlineLevel="0" collapsed="false">
      <c r="A88" s="870" t="s">
        <v>511</v>
      </c>
      <c r="B88" s="871" t="s">
        <v>512</v>
      </c>
      <c r="C88" s="872" t="s">
        <v>513</v>
      </c>
      <c r="D88" s="873" t="n">
        <v>0</v>
      </c>
      <c r="E88" s="873" t="n">
        <v>0</v>
      </c>
      <c r="F88" s="873" t="n">
        <v>0</v>
      </c>
      <c r="G88" s="873" t="n">
        <v>0</v>
      </c>
      <c r="H88" s="873" t="n">
        <v>0</v>
      </c>
      <c r="I88" s="875" t="n">
        <v>0</v>
      </c>
      <c r="J88" s="876"/>
      <c r="L88" s="468"/>
      <c r="M88" s="468"/>
      <c r="N88" s="468"/>
      <c r="O88" s="468"/>
      <c r="P88" s="468"/>
      <c r="Q88" s="468"/>
      <c r="R88" s="468"/>
      <c r="S88" s="837"/>
    </row>
    <row r="89" customFormat="false" ht="21.75" hidden="false" customHeight="true" outlineLevel="0" collapsed="false">
      <c r="A89" s="870"/>
      <c r="B89" s="871"/>
      <c r="C89" s="877" t="s">
        <v>384</v>
      </c>
      <c r="D89" s="878" t="n">
        <f aca="false">ROUND((D84/30*D88),2)</f>
        <v>0</v>
      </c>
      <c r="E89" s="878" t="n">
        <f aca="false">ROUND((E84/30*E88),2)</f>
        <v>0</v>
      </c>
      <c r="F89" s="878" t="n">
        <f aca="false">ROUND((F84/30*F88),2)</f>
        <v>0</v>
      </c>
      <c r="G89" s="878" t="n">
        <f aca="false">ROUND((G84/30*G88),2)</f>
        <v>0</v>
      </c>
      <c r="H89" s="878" t="n">
        <f aca="false">ROUND((H84/30*H88),2)</f>
        <v>0</v>
      </c>
      <c r="I89" s="879" t="n">
        <f aca="false">ROUND((I84/30*I88),2)</f>
        <v>0</v>
      </c>
      <c r="J89" s="880"/>
      <c r="L89" s="468"/>
      <c r="M89" s="468"/>
      <c r="N89" s="468"/>
      <c r="O89" s="468"/>
      <c r="P89" s="468"/>
      <c r="Q89" s="468"/>
      <c r="R89" s="468"/>
      <c r="S89" s="837"/>
    </row>
    <row r="90" customFormat="false" ht="21.75" hidden="false" customHeight="true" outlineLevel="0" collapsed="false">
      <c r="A90" s="870"/>
      <c r="B90" s="881" t="s">
        <v>514</v>
      </c>
      <c r="C90" s="882" t="s">
        <v>515</v>
      </c>
      <c r="D90" s="883" t="n">
        <f aca="false">IUA!$G$87</f>
        <v>7132.1</v>
      </c>
      <c r="E90" s="883" t="n">
        <f aca="false">IUA!$H$87</f>
        <v>0</v>
      </c>
      <c r="F90" s="883" t="n">
        <f aca="false">IUA!$I$87</f>
        <v>0</v>
      </c>
      <c r="G90" s="883" t="n">
        <f aca="false">IUA!$J$87</f>
        <v>0</v>
      </c>
      <c r="H90" s="883" t="n">
        <f aca="false">IUA!$K$87</f>
        <v>7350.04</v>
      </c>
      <c r="I90" s="884" t="n">
        <f aca="false">IUA!$L$87</f>
        <v>8824.4</v>
      </c>
      <c r="J90" s="885"/>
      <c r="L90" s="468"/>
      <c r="M90" s="468"/>
      <c r="N90" s="468"/>
      <c r="O90" s="468"/>
      <c r="P90" s="468"/>
      <c r="Q90" s="468"/>
      <c r="R90" s="468"/>
      <c r="S90" s="837"/>
    </row>
    <row r="91" customFormat="false" ht="21.75" hidden="false" customHeight="true" outlineLevel="0" collapsed="false">
      <c r="A91" s="870"/>
      <c r="B91" s="881"/>
      <c r="C91" s="886" t="s">
        <v>516</v>
      </c>
      <c r="D91" s="887" t="n">
        <v>0</v>
      </c>
      <c r="E91" s="887" t="n">
        <v>0</v>
      </c>
      <c r="F91" s="887" t="n">
        <v>0</v>
      </c>
      <c r="G91" s="887" t="n">
        <v>0</v>
      </c>
      <c r="H91" s="887" t="n">
        <v>0</v>
      </c>
      <c r="I91" s="888" t="n">
        <v>0</v>
      </c>
      <c r="J91" s="889"/>
      <c r="L91" s="468"/>
      <c r="M91" s="468"/>
      <c r="N91" s="468"/>
      <c r="O91" s="468"/>
      <c r="P91" s="468"/>
      <c r="Q91" s="468"/>
      <c r="R91" s="468"/>
      <c r="S91" s="837"/>
    </row>
    <row r="92" customFormat="false" ht="21.75" hidden="false" customHeight="true" outlineLevel="0" collapsed="false">
      <c r="A92" s="870"/>
      <c r="B92" s="881"/>
      <c r="C92" s="890" t="s">
        <v>517</v>
      </c>
      <c r="D92" s="891" t="n">
        <f aca="false">ROUND(((D90/30)*D91),2)</f>
        <v>0</v>
      </c>
      <c r="E92" s="891" t="n">
        <f aca="false">ROUND(((E90/30)*E91),2)</f>
        <v>0</v>
      </c>
      <c r="F92" s="891" t="n">
        <f aca="false">ROUND(((F90/30)*F91),2)</f>
        <v>0</v>
      </c>
      <c r="G92" s="891" t="n">
        <f aca="false">ROUND(((G90/30)*G91),2)</f>
        <v>0</v>
      </c>
      <c r="H92" s="891" t="n">
        <f aca="false">ROUND(((H90/30)*H91),2)</f>
        <v>0</v>
      </c>
      <c r="I92" s="892" t="n">
        <f aca="false">ROUND(((I90/30)*I91),2)</f>
        <v>0</v>
      </c>
      <c r="J92" s="893"/>
      <c r="L92" s="468"/>
      <c r="M92" s="468"/>
      <c r="N92" s="468"/>
      <c r="O92" s="468"/>
      <c r="P92" s="468"/>
      <c r="Q92" s="468"/>
      <c r="R92" s="468"/>
      <c r="S92" s="837"/>
    </row>
    <row r="93" customFormat="false" ht="39" hidden="false" customHeight="true" outlineLevel="0" collapsed="false">
      <c r="A93" s="894" t="s">
        <v>518</v>
      </c>
      <c r="B93" s="894"/>
      <c r="C93" s="894"/>
      <c r="D93" s="895" t="n">
        <f aca="false">D89+D92</f>
        <v>0</v>
      </c>
      <c r="E93" s="895" t="n">
        <f aca="false">E89+E92</f>
        <v>0</v>
      </c>
      <c r="F93" s="895" t="n">
        <f aca="false">F89+F92</f>
        <v>0</v>
      </c>
      <c r="G93" s="895" t="n">
        <f aca="false">G89+G92</f>
        <v>0</v>
      </c>
      <c r="H93" s="895" t="n">
        <f aca="false">H89+H92</f>
        <v>0</v>
      </c>
      <c r="I93" s="896" t="n">
        <f aca="false">I89+I92</f>
        <v>0</v>
      </c>
      <c r="J93" s="897"/>
      <c r="L93" s="468"/>
      <c r="M93" s="468"/>
      <c r="N93" s="468"/>
      <c r="O93" s="468"/>
      <c r="P93" s="468"/>
      <c r="Q93" s="468"/>
      <c r="R93" s="468"/>
      <c r="S93" s="837"/>
    </row>
    <row r="94" customFormat="false" ht="39.75" hidden="false" customHeight="true" outlineLevel="0" collapsed="false">
      <c r="A94" s="898" t="str">
        <f aca="false">A18</f>
        <v>TOTAL CATEGORIA</v>
      </c>
      <c r="B94" s="899"/>
      <c r="C94" s="899"/>
      <c r="D94" s="900" t="n">
        <f aca="false">D87-D93</f>
        <v>8755.7</v>
      </c>
      <c r="E94" s="900" t="n">
        <f aca="false">E87-E93</f>
        <v>0</v>
      </c>
      <c r="F94" s="900" t="n">
        <f aca="false">F87-F93</f>
        <v>0</v>
      </c>
      <c r="G94" s="900" t="n">
        <f aca="false">G87-G93</f>
        <v>0</v>
      </c>
      <c r="H94" s="900" t="n">
        <f aca="false">H87-H93</f>
        <v>17947.28</v>
      </c>
      <c r="I94" s="901" t="n">
        <f aca="false">I87-I93</f>
        <v>21358.1</v>
      </c>
      <c r="J94" s="902"/>
      <c r="L94" s="468"/>
      <c r="M94" s="468"/>
      <c r="N94" s="468"/>
      <c r="O94" s="468"/>
      <c r="P94" s="468"/>
      <c r="Q94" s="468"/>
      <c r="R94" s="468"/>
      <c r="S94" s="837"/>
    </row>
    <row r="95" s="258" customFormat="true" ht="27.75" hidden="false" customHeight="true" outlineLevel="0" collapsed="false">
      <c r="A95" s="903" t="s">
        <v>520</v>
      </c>
      <c r="B95" s="903"/>
      <c r="C95" s="903"/>
      <c r="D95" s="903"/>
      <c r="E95" s="903"/>
      <c r="F95" s="903"/>
      <c r="G95" s="903"/>
      <c r="H95" s="903"/>
      <c r="I95" s="904" t="n">
        <f aca="false">SUM(D94:I94)</f>
        <v>48061.08</v>
      </c>
      <c r="J95" s="905" t="n">
        <f aca="false">RESUMO!F59</f>
        <v>0</v>
      </c>
      <c r="L95" s="468"/>
      <c r="M95" s="468"/>
      <c r="N95" s="468"/>
      <c r="O95" s="468"/>
      <c r="P95" s="468"/>
      <c r="Q95" s="468"/>
      <c r="R95" s="468"/>
      <c r="S95" s="837"/>
    </row>
    <row r="96" s="258" customFormat="true" ht="27.75" hidden="false" customHeight="true" outlineLevel="0" collapsed="false">
      <c r="A96" s="906" t="s">
        <v>521</v>
      </c>
      <c r="B96" s="906"/>
      <c r="C96" s="906"/>
      <c r="D96" s="906"/>
      <c r="E96" s="906"/>
      <c r="F96" s="906"/>
      <c r="G96" s="906"/>
      <c r="H96" s="906"/>
      <c r="I96" s="907" t="n">
        <f aca="false">RESUMO!N13</f>
        <v>48061.08</v>
      </c>
      <c r="J96" s="908"/>
      <c r="L96" s="468"/>
      <c r="M96" s="468"/>
      <c r="N96" s="468"/>
      <c r="O96" s="468"/>
      <c r="P96" s="468"/>
      <c r="Q96" s="468"/>
      <c r="R96" s="468"/>
      <c r="S96" s="837"/>
    </row>
    <row r="97" customFormat="false" ht="27.75" hidden="false" customHeight="true" outlineLevel="0" collapsed="false">
      <c r="A97" s="909" t="s">
        <v>522</v>
      </c>
      <c r="B97" s="909"/>
      <c r="C97" s="909"/>
      <c r="D97" s="909"/>
      <c r="E97" s="909"/>
      <c r="F97" s="909"/>
      <c r="G97" s="910"/>
      <c r="H97" s="911"/>
      <c r="I97" s="912"/>
      <c r="J97" s="912"/>
      <c r="L97" s="468"/>
      <c r="M97" s="468"/>
      <c r="N97" s="468"/>
      <c r="O97" s="468"/>
      <c r="P97" s="468"/>
      <c r="Q97" s="468"/>
      <c r="R97" s="468"/>
      <c r="S97" s="837"/>
    </row>
    <row r="98" customFormat="false" ht="27.75" hidden="false" customHeight="true" outlineLevel="0" collapsed="false">
      <c r="A98" s="913"/>
      <c r="B98" s="914"/>
      <c r="C98" s="915"/>
      <c r="D98" s="915"/>
      <c r="E98" s="915"/>
      <c r="F98" s="917"/>
      <c r="G98" s="918"/>
      <c r="H98" s="919"/>
      <c r="I98" s="920"/>
      <c r="J98" s="921"/>
      <c r="L98" s="922"/>
      <c r="M98" s="922"/>
      <c r="N98" s="922"/>
      <c r="O98" s="922"/>
      <c r="P98" s="922"/>
      <c r="Q98" s="922"/>
      <c r="R98" s="922"/>
      <c r="S98" s="923"/>
    </row>
    <row r="99" customFormat="false" ht="27.75" hidden="false" customHeight="true" outlineLevel="0" collapsed="false">
      <c r="A99" s="913"/>
      <c r="B99" s="924"/>
      <c r="C99" s="258"/>
      <c r="D99" s="258"/>
      <c r="E99" s="258"/>
      <c r="F99" s="925"/>
      <c r="G99" s="926"/>
      <c r="H99" s="927"/>
      <c r="I99" s="928"/>
      <c r="J99" s="929"/>
      <c r="L99" s="922"/>
      <c r="M99" s="922"/>
      <c r="N99" s="922"/>
      <c r="O99" s="922"/>
      <c r="P99" s="922"/>
      <c r="Q99" s="922"/>
      <c r="R99" s="922"/>
      <c r="S99" s="923"/>
    </row>
    <row r="100" customFormat="false" ht="27.75" hidden="false" customHeight="true" outlineLevel="0" collapsed="false">
      <c r="A100" s="930"/>
      <c r="B100" s="930"/>
      <c r="C100" s="930"/>
      <c r="D100" s="930"/>
      <c r="E100" s="930"/>
      <c r="F100" s="930"/>
      <c r="G100" s="931" t="s">
        <v>134</v>
      </c>
      <c r="H100" s="932" t="n">
        <f aca="false">Dados!D28</f>
        <v>0.04</v>
      </c>
      <c r="I100" s="933" t="n">
        <f aca="false">SUM(I98:I99)</f>
        <v>0</v>
      </c>
      <c r="J100" s="934"/>
      <c r="L100" s="468"/>
      <c r="M100" s="468"/>
      <c r="N100" s="468"/>
      <c r="O100" s="468"/>
      <c r="P100" s="468"/>
      <c r="Q100" s="468"/>
      <c r="R100" s="468"/>
      <c r="S100" s="837"/>
    </row>
    <row r="101" customFormat="false" ht="39.75" hidden="false" customHeight="true" outlineLevel="0" collapsed="false">
      <c r="A101" s="935" t="str">
        <f aca="false">A83</f>
        <v>SUBSEÇÃO JUDICIÁRIA DE ITUIUTABA</v>
      </c>
      <c r="B101" s="935"/>
      <c r="C101" s="935"/>
      <c r="D101" s="935"/>
      <c r="E101" s="935"/>
      <c r="F101" s="935"/>
      <c r="G101" s="935"/>
      <c r="H101" s="935"/>
      <c r="I101" s="936" t="n">
        <f aca="false">I96+I100</f>
        <v>48061.08</v>
      </c>
      <c r="J101" s="937"/>
      <c r="L101" s="468"/>
      <c r="M101" s="468"/>
      <c r="N101" s="468"/>
      <c r="O101" s="468"/>
      <c r="P101" s="468"/>
      <c r="Q101" s="468"/>
      <c r="R101" s="468"/>
      <c r="S101" s="837"/>
    </row>
    <row r="102" customFormat="false" ht="32.25" hidden="false" customHeight="true" outlineLevel="0" collapsed="false">
      <c r="A102" s="846" t="str">
        <f aca="false">JUA!$A$7</f>
        <v>SUBSEÇÃO JUDICIÁRIA DE JANAÚBA</v>
      </c>
      <c r="B102" s="846"/>
      <c r="C102" s="846"/>
      <c r="D102" s="15"/>
      <c r="E102" s="15"/>
      <c r="F102" s="15"/>
      <c r="G102" s="847" t="s">
        <v>12</v>
      </c>
      <c r="H102" s="848" t="n">
        <f aca="false">$H$7</f>
        <v>0</v>
      </c>
      <c r="I102" s="848"/>
      <c r="J102" s="849"/>
      <c r="L102" s="468"/>
      <c r="M102" s="468"/>
      <c r="N102" s="468"/>
      <c r="O102" s="468"/>
      <c r="P102" s="468"/>
      <c r="Q102" s="468"/>
      <c r="R102" s="468"/>
      <c r="S102" s="837"/>
    </row>
    <row r="103" customFormat="false" ht="21.75" hidden="false" customHeight="true" outlineLevel="0" collapsed="false">
      <c r="A103" s="850" t="s">
        <v>508</v>
      </c>
      <c r="B103" s="850"/>
      <c r="C103" s="850"/>
      <c r="D103" s="851" t="n">
        <f aca="false">JUA!$G$53</f>
        <v>8755.7</v>
      </c>
      <c r="E103" s="851" t="n">
        <f aca="false">JUA!$H$53</f>
        <v>0</v>
      </c>
      <c r="F103" s="851" t="n">
        <f aca="false">JUA!$I$53</f>
        <v>0</v>
      </c>
      <c r="G103" s="851" t="n">
        <f aca="false">JUA!$J$53</f>
        <v>0</v>
      </c>
      <c r="H103" s="851" t="n">
        <f aca="false">JUA!$K$53</f>
        <v>0</v>
      </c>
      <c r="I103" s="852" t="n">
        <f aca="false">JUA!$L$53</f>
        <v>10679.05</v>
      </c>
      <c r="J103" s="852"/>
      <c r="L103" s="854" t="n">
        <f aca="false">JUA!G20</f>
        <v>3282.37</v>
      </c>
      <c r="M103" s="854" t="n">
        <f aca="false">JUA!H20</f>
        <v>0</v>
      </c>
      <c r="N103" s="854" t="n">
        <f aca="false">JUA!I20</f>
        <v>0</v>
      </c>
      <c r="O103" s="854" t="n">
        <f aca="false">JUA!J20</f>
        <v>0</v>
      </c>
      <c r="P103" s="854" t="n">
        <f aca="false">JUA!K20</f>
        <v>0</v>
      </c>
      <c r="Q103" s="854" t="n">
        <f aca="false">JUA!L20</f>
        <v>4044.85858305455</v>
      </c>
      <c r="R103" s="468"/>
      <c r="S103" s="837"/>
      <c r="W103" s="258"/>
      <c r="X103" s="258"/>
      <c r="Y103" s="258"/>
      <c r="Z103" s="258"/>
      <c r="AA103" s="258"/>
      <c r="AB103" s="258"/>
      <c r="AC103" s="258"/>
      <c r="AD103" s="258"/>
      <c r="AE103" s="258"/>
      <c r="AF103" s="258"/>
      <c r="AG103" s="258"/>
      <c r="AH103" s="258"/>
      <c r="AI103" s="258"/>
      <c r="AJ103" s="258"/>
      <c r="AK103" s="258"/>
      <c r="AL103" s="258"/>
      <c r="AM103" s="258"/>
      <c r="AN103" s="258"/>
      <c r="AO103" s="258"/>
      <c r="AP103" s="258"/>
      <c r="AQ103" s="258"/>
      <c r="AR103" s="258"/>
      <c r="AS103" s="258"/>
      <c r="AT103" s="258"/>
      <c r="AU103" s="258"/>
      <c r="AV103" s="258"/>
      <c r="AW103" s="258"/>
      <c r="AX103" s="258"/>
      <c r="AY103" s="258"/>
      <c r="AZ103" s="258"/>
      <c r="BA103" s="258"/>
      <c r="BB103" s="258"/>
      <c r="BC103" s="258"/>
      <c r="BD103" s="258"/>
      <c r="BE103" s="258"/>
      <c r="BF103" s="258"/>
      <c r="BG103" s="258"/>
      <c r="BH103" s="258"/>
      <c r="BI103" s="258"/>
      <c r="BJ103" s="258"/>
      <c r="BK103" s="258"/>
      <c r="BL103" s="258"/>
      <c r="BM103" s="258"/>
      <c r="BN103" s="258"/>
      <c r="BO103" s="258"/>
      <c r="BP103" s="258"/>
      <c r="BQ103" s="258"/>
      <c r="BR103" s="258"/>
      <c r="BS103" s="258"/>
      <c r="BT103" s="258"/>
      <c r="BU103" s="258"/>
      <c r="BV103" s="258"/>
      <c r="BW103" s="258"/>
      <c r="BX103" s="258"/>
      <c r="BY103" s="258"/>
      <c r="BZ103" s="258"/>
      <c r="CA103" s="258"/>
      <c r="CB103" s="258"/>
      <c r="CC103" s="258"/>
      <c r="CD103" s="258"/>
      <c r="CE103" s="258"/>
      <c r="CF103" s="258"/>
      <c r="CG103" s="258"/>
      <c r="CH103" s="258"/>
      <c r="CI103" s="258"/>
      <c r="CJ103" s="258"/>
      <c r="CK103" s="258"/>
      <c r="CL103" s="258"/>
      <c r="CM103" s="258"/>
      <c r="CN103" s="258"/>
      <c r="CO103" s="258"/>
      <c r="CP103" s="258"/>
      <c r="CQ103" s="258"/>
      <c r="CR103" s="258"/>
      <c r="CS103" s="258"/>
      <c r="CT103" s="258"/>
      <c r="CU103" s="258"/>
      <c r="CV103" s="258"/>
      <c r="CW103" s="258"/>
      <c r="CX103" s="258"/>
      <c r="CY103" s="258"/>
      <c r="CZ103" s="258"/>
      <c r="DA103" s="258"/>
      <c r="DB103" s="258"/>
      <c r="DC103" s="258"/>
      <c r="DD103" s="258"/>
      <c r="DE103" s="258"/>
      <c r="DF103" s="258"/>
      <c r="DG103" s="258"/>
      <c r="DH103" s="258"/>
      <c r="DI103" s="258"/>
      <c r="DJ103" s="258"/>
      <c r="DK103" s="258"/>
      <c r="DL103" s="258"/>
      <c r="DM103" s="258"/>
      <c r="DN103" s="258"/>
      <c r="DO103" s="258"/>
      <c r="DP103" s="258"/>
      <c r="DQ103" s="258"/>
      <c r="DR103" s="258"/>
      <c r="DS103" s="258"/>
      <c r="DT103" s="258"/>
      <c r="DU103" s="258"/>
      <c r="DV103" s="258"/>
      <c r="DW103" s="258"/>
      <c r="DX103" s="258"/>
      <c r="DY103" s="258"/>
      <c r="DZ103" s="258"/>
      <c r="EA103" s="258"/>
      <c r="EB103" s="258"/>
      <c r="EC103" s="258"/>
      <c r="ED103" s="258"/>
      <c r="EE103" s="258"/>
      <c r="EF103" s="258"/>
      <c r="EG103" s="258"/>
      <c r="EH103" s="258"/>
      <c r="EI103" s="258"/>
      <c r="EJ103" s="258"/>
      <c r="EK103" s="258"/>
      <c r="EL103" s="258"/>
      <c r="EM103" s="258"/>
      <c r="EN103" s="258"/>
      <c r="EO103" s="258"/>
      <c r="EP103" s="258"/>
      <c r="EQ103" s="258"/>
      <c r="ER103" s="258"/>
      <c r="ES103" s="258"/>
      <c r="ET103" s="258"/>
      <c r="EU103" s="258"/>
      <c r="EV103" s="258"/>
      <c r="EW103" s="258"/>
      <c r="EX103" s="258"/>
      <c r="EY103" s="258"/>
      <c r="EZ103" s="258"/>
      <c r="FA103" s="258"/>
      <c r="FB103" s="258"/>
      <c r="FC103" s="258"/>
      <c r="FD103" s="258"/>
      <c r="FE103" s="258"/>
      <c r="FF103" s="258"/>
      <c r="FG103" s="258"/>
      <c r="FH103" s="258"/>
      <c r="FI103" s="258"/>
      <c r="FJ103" s="258"/>
      <c r="FK103" s="258"/>
      <c r="FL103" s="258"/>
      <c r="FM103" s="258"/>
      <c r="FN103" s="258"/>
      <c r="FO103" s="258"/>
      <c r="FP103" s="258"/>
      <c r="FQ103" s="258"/>
      <c r="FR103" s="258"/>
      <c r="FS103" s="258"/>
      <c r="FT103" s="258"/>
      <c r="FU103" s="258"/>
      <c r="FV103" s="258"/>
      <c r="FW103" s="258"/>
      <c r="FX103" s="258"/>
      <c r="FY103" s="258"/>
      <c r="FZ103" s="258"/>
      <c r="GA103" s="258"/>
      <c r="GB103" s="258"/>
      <c r="GC103" s="258"/>
      <c r="GD103" s="258"/>
      <c r="GE103" s="258"/>
      <c r="GF103" s="258"/>
      <c r="GG103" s="258"/>
      <c r="GH103" s="258"/>
      <c r="GI103" s="258"/>
      <c r="GJ103" s="258"/>
      <c r="GK103" s="258"/>
      <c r="GL103" s="258"/>
      <c r="GM103" s="258"/>
      <c r="GN103" s="258"/>
      <c r="GO103" s="258"/>
      <c r="GP103" s="258"/>
      <c r="GQ103" s="258"/>
      <c r="GR103" s="258"/>
      <c r="GS103" s="258"/>
      <c r="GT103" s="258"/>
      <c r="GU103" s="258"/>
      <c r="GV103" s="258"/>
      <c r="GW103" s="258"/>
      <c r="GX103" s="258"/>
      <c r="GY103" s="258"/>
      <c r="GZ103" s="258"/>
      <c r="HA103" s="258"/>
      <c r="HB103" s="258"/>
      <c r="HC103" s="258"/>
      <c r="HD103" s="258"/>
      <c r="HE103" s="258"/>
      <c r="HF103" s="258"/>
      <c r="HG103" s="258"/>
      <c r="HH103" s="258"/>
      <c r="HI103" s="258"/>
      <c r="HJ103" s="258"/>
      <c r="HK103" s="258"/>
      <c r="HL103" s="258"/>
      <c r="HM103" s="258"/>
      <c r="HN103" s="258"/>
      <c r="HO103" s="258"/>
      <c r="HP103" s="258"/>
      <c r="HQ103" s="258"/>
      <c r="HR103" s="258"/>
      <c r="HS103" s="258"/>
      <c r="HT103" s="258"/>
      <c r="HU103" s="258"/>
      <c r="HV103" s="258"/>
      <c r="HW103" s="258"/>
      <c r="HX103" s="258"/>
      <c r="HY103" s="258"/>
      <c r="HZ103" s="258"/>
      <c r="IA103" s="258"/>
      <c r="IB103" s="258"/>
      <c r="IC103" s="258"/>
      <c r="ID103" s="258"/>
      <c r="IE103" s="258"/>
      <c r="IF103" s="258"/>
      <c r="IG103" s="258"/>
      <c r="IH103" s="258"/>
      <c r="II103" s="258"/>
      <c r="IJ103" s="258"/>
      <c r="IK103" s="258"/>
      <c r="IL103" s="258"/>
      <c r="IM103" s="258"/>
      <c r="IN103" s="258"/>
      <c r="IO103" s="258"/>
      <c r="IP103" s="258"/>
      <c r="IQ103" s="258"/>
      <c r="IR103" s="258"/>
      <c r="IS103" s="258"/>
      <c r="IT103" s="258"/>
      <c r="IU103" s="258"/>
      <c r="IV103" s="258"/>
      <c r="IW103" s="258"/>
      <c r="IX103" s="258"/>
      <c r="IY103" s="258"/>
      <c r="IZ103" s="258"/>
      <c r="JA103" s="258"/>
      <c r="JB103" s="258"/>
      <c r="JC103" s="258"/>
      <c r="JD103" s="258"/>
      <c r="JE103" s="258"/>
      <c r="JF103" s="258"/>
      <c r="JG103" s="258"/>
      <c r="JH103" s="258"/>
      <c r="JI103" s="258"/>
      <c r="JJ103" s="258"/>
      <c r="JK103" s="258"/>
      <c r="JL103" s="258"/>
      <c r="JM103" s="258"/>
      <c r="JN103" s="258"/>
      <c r="JO103" s="258"/>
      <c r="JP103" s="258"/>
      <c r="JQ103" s="258"/>
      <c r="JR103" s="258"/>
      <c r="JS103" s="258"/>
      <c r="JT103" s="258"/>
      <c r="JU103" s="258"/>
      <c r="JV103" s="258"/>
      <c r="JW103" s="258"/>
      <c r="JX103" s="258"/>
      <c r="JY103" s="258"/>
      <c r="JZ103" s="258"/>
      <c r="KA103" s="258"/>
      <c r="KB103" s="258"/>
      <c r="KC103" s="258"/>
      <c r="KD103" s="258"/>
      <c r="KE103" s="258"/>
      <c r="KF103" s="258"/>
      <c r="KG103" s="258"/>
      <c r="KH103" s="258"/>
      <c r="KI103" s="258"/>
      <c r="KJ103" s="258"/>
      <c r="KK103" s="258"/>
      <c r="KL103" s="258"/>
      <c r="KM103" s="258"/>
      <c r="KN103" s="258"/>
      <c r="KO103" s="258"/>
      <c r="KP103" s="258"/>
      <c r="KQ103" s="258"/>
      <c r="KR103" s="258"/>
      <c r="KS103" s="258"/>
      <c r="KT103" s="258"/>
      <c r="KU103" s="258"/>
      <c r="KV103" s="258"/>
      <c r="KW103" s="258"/>
      <c r="KX103" s="258"/>
      <c r="KY103" s="258"/>
      <c r="KZ103" s="258"/>
      <c r="LA103" s="258"/>
      <c r="LB103" s="258"/>
      <c r="LC103" s="258"/>
      <c r="LD103" s="258"/>
      <c r="LE103" s="258"/>
      <c r="LF103" s="258"/>
      <c r="LG103" s="258"/>
      <c r="LH103" s="258"/>
      <c r="LI103" s="258"/>
      <c r="LJ103" s="258"/>
      <c r="LK103" s="258"/>
      <c r="LL103" s="258"/>
      <c r="LM103" s="258"/>
      <c r="LN103" s="258"/>
      <c r="LO103" s="258"/>
      <c r="LP103" s="258"/>
      <c r="LQ103" s="258"/>
      <c r="LR103" s="258"/>
      <c r="LS103" s="258"/>
      <c r="LT103" s="258"/>
      <c r="LU103" s="258"/>
      <c r="LV103" s="258"/>
      <c r="LW103" s="258"/>
      <c r="LX103" s="258"/>
      <c r="LY103" s="258"/>
      <c r="LZ103" s="258"/>
      <c r="MA103" s="258"/>
      <c r="MB103" s="258"/>
      <c r="MC103" s="258"/>
      <c r="MD103" s="258"/>
      <c r="ME103" s="258"/>
      <c r="MF103" s="258"/>
      <c r="MG103" s="258"/>
      <c r="MH103" s="258"/>
      <c r="MI103" s="258"/>
      <c r="MJ103" s="258"/>
      <c r="MK103" s="258"/>
      <c r="ML103" s="258"/>
      <c r="MM103" s="258"/>
      <c r="MN103" s="258"/>
      <c r="MO103" s="258"/>
      <c r="MP103" s="258"/>
      <c r="MQ103" s="258"/>
      <c r="MR103" s="258"/>
      <c r="MS103" s="258"/>
      <c r="MT103" s="258"/>
      <c r="MU103" s="258"/>
      <c r="MV103" s="258"/>
      <c r="MW103" s="258"/>
      <c r="MX103" s="258"/>
      <c r="MY103" s="258"/>
      <c r="MZ103" s="258"/>
      <c r="NA103" s="258"/>
      <c r="NB103" s="258"/>
      <c r="NC103" s="258"/>
      <c r="ND103" s="258"/>
      <c r="NE103" s="258"/>
      <c r="NF103" s="258"/>
      <c r="NG103" s="258"/>
      <c r="NH103" s="258"/>
      <c r="NI103" s="258"/>
      <c r="NJ103" s="258"/>
      <c r="NK103" s="258"/>
      <c r="NL103" s="258"/>
      <c r="NM103" s="258"/>
      <c r="NN103" s="258"/>
      <c r="NO103" s="258"/>
      <c r="NP103" s="258"/>
      <c r="NQ103" s="258"/>
      <c r="NR103" s="258"/>
      <c r="NS103" s="258"/>
      <c r="NT103" s="258"/>
      <c r="NU103" s="258"/>
      <c r="NV103" s="258"/>
      <c r="NW103" s="258"/>
      <c r="NX103" s="258"/>
      <c r="NY103" s="258"/>
      <c r="NZ103" s="258"/>
      <c r="OA103" s="258"/>
      <c r="OB103" s="258"/>
      <c r="OC103" s="258"/>
      <c r="OD103" s="258"/>
      <c r="OE103" s="258"/>
      <c r="OF103" s="258"/>
      <c r="OG103" s="258"/>
      <c r="OH103" s="258"/>
      <c r="OI103" s="258"/>
      <c r="OJ103" s="258"/>
      <c r="OK103" s="258"/>
      <c r="OL103" s="258"/>
      <c r="OM103" s="258"/>
      <c r="ON103" s="258"/>
      <c r="OO103" s="258"/>
      <c r="OP103" s="258"/>
      <c r="OQ103" s="258"/>
      <c r="OR103" s="258"/>
      <c r="OS103" s="258"/>
      <c r="OT103" s="258"/>
      <c r="OU103" s="258"/>
      <c r="OV103" s="258"/>
      <c r="OW103" s="258"/>
      <c r="OX103" s="258"/>
      <c r="OY103" s="258"/>
      <c r="OZ103" s="258"/>
      <c r="PA103" s="258"/>
      <c r="PB103" s="258"/>
      <c r="PC103" s="258"/>
      <c r="PD103" s="258"/>
      <c r="PE103" s="258"/>
      <c r="PF103" s="258"/>
      <c r="PG103" s="258"/>
      <c r="PH103" s="258"/>
      <c r="PI103" s="258"/>
      <c r="PJ103" s="258"/>
      <c r="PK103" s="258"/>
      <c r="PL103" s="258"/>
      <c r="PM103" s="258"/>
      <c r="PN103" s="258"/>
      <c r="PO103" s="258"/>
      <c r="PP103" s="258"/>
      <c r="PQ103" s="258"/>
      <c r="PR103" s="258"/>
      <c r="PS103" s="258"/>
      <c r="PT103" s="258"/>
      <c r="PU103" s="258"/>
      <c r="PV103" s="258"/>
      <c r="PW103" s="258"/>
      <c r="PX103" s="258"/>
      <c r="PY103" s="258"/>
      <c r="PZ103" s="258"/>
      <c r="QA103" s="258"/>
      <c r="QB103" s="258"/>
      <c r="QC103" s="258"/>
      <c r="QD103" s="258"/>
      <c r="QE103" s="258"/>
      <c r="QF103" s="258"/>
      <c r="QG103" s="258"/>
      <c r="QH103" s="258"/>
      <c r="QI103" s="258"/>
      <c r="QJ103" s="258"/>
      <c r="QK103" s="258"/>
      <c r="QL103" s="258"/>
      <c r="QM103" s="258"/>
      <c r="QN103" s="258"/>
      <c r="QO103" s="258"/>
      <c r="QP103" s="258"/>
      <c r="QQ103" s="258"/>
      <c r="QR103" s="258"/>
      <c r="QS103" s="258"/>
      <c r="QT103" s="258"/>
      <c r="QU103" s="258"/>
      <c r="QV103" s="258"/>
      <c r="QW103" s="258"/>
      <c r="QX103" s="258"/>
      <c r="QY103" s="258"/>
      <c r="QZ103" s="258"/>
      <c r="RA103" s="258"/>
      <c r="RB103" s="258"/>
      <c r="RC103" s="258"/>
      <c r="RD103" s="258"/>
      <c r="RE103" s="258"/>
      <c r="RF103" s="258"/>
      <c r="RG103" s="258"/>
      <c r="RH103" s="258"/>
      <c r="RI103" s="258"/>
      <c r="RJ103" s="258"/>
      <c r="RK103" s="258"/>
      <c r="RL103" s="258"/>
      <c r="RM103" s="258"/>
      <c r="RN103" s="258"/>
      <c r="RO103" s="258"/>
      <c r="RP103" s="258"/>
      <c r="RQ103" s="258"/>
      <c r="RR103" s="258"/>
      <c r="RS103" s="258"/>
      <c r="RT103" s="258"/>
      <c r="RU103" s="258"/>
      <c r="RV103" s="258"/>
      <c r="RW103" s="258"/>
      <c r="RX103" s="258"/>
      <c r="RY103" s="258"/>
      <c r="RZ103" s="258"/>
      <c r="SA103" s="258"/>
      <c r="SB103" s="258"/>
      <c r="SC103" s="258"/>
      <c r="SD103" s="258"/>
      <c r="SE103" s="258"/>
      <c r="SF103" s="258"/>
      <c r="SG103" s="258"/>
      <c r="SH103" s="258"/>
      <c r="SI103" s="258"/>
      <c r="SJ103" s="258"/>
      <c r="SK103" s="258"/>
      <c r="SL103" s="258"/>
      <c r="SM103" s="258"/>
      <c r="SN103" s="258"/>
      <c r="SO103" s="258"/>
      <c r="SP103" s="258"/>
      <c r="SQ103" s="258"/>
      <c r="SR103" s="258"/>
      <c r="SS103" s="258"/>
      <c r="ST103" s="258"/>
      <c r="SU103" s="258"/>
      <c r="SV103" s="258"/>
      <c r="SW103" s="258"/>
      <c r="SX103" s="258"/>
      <c r="SY103" s="258"/>
      <c r="SZ103" s="258"/>
      <c r="TA103" s="258"/>
      <c r="TB103" s="258"/>
      <c r="TC103" s="258"/>
      <c r="TD103" s="258"/>
      <c r="TE103" s="258"/>
      <c r="TF103" s="258"/>
      <c r="TG103" s="258"/>
      <c r="TH103" s="258"/>
      <c r="TI103" s="258"/>
      <c r="TJ103" s="258"/>
      <c r="TK103" s="258"/>
      <c r="TL103" s="258"/>
      <c r="TM103" s="258"/>
      <c r="TN103" s="258"/>
      <c r="TO103" s="258"/>
      <c r="TP103" s="258"/>
      <c r="TQ103" s="258"/>
      <c r="TR103" s="258"/>
      <c r="TS103" s="258"/>
      <c r="TT103" s="258"/>
      <c r="TU103" s="258"/>
      <c r="TV103" s="258"/>
      <c r="TW103" s="258"/>
      <c r="TX103" s="258"/>
      <c r="TY103" s="258"/>
      <c r="TZ103" s="258"/>
      <c r="UA103" s="258"/>
      <c r="UB103" s="258"/>
      <c r="UC103" s="258"/>
      <c r="UD103" s="258"/>
      <c r="UE103" s="258"/>
      <c r="UF103" s="258"/>
      <c r="UG103" s="258"/>
      <c r="UH103" s="258"/>
      <c r="UI103" s="258"/>
      <c r="UJ103" s="258"/>
      <c r="UK103" s="258"/>
      <c r="UL103" s="258"/>
      <c r="UM103" s="258"/>
      <c r="UN103" s="258"/>
      <c r="UO103" s="258"/>
      <c r="UP103" s="258"/>
      <c r="UQ103" s="258"/>
      <c r="UR103" s="258"/>
      <c r="US103" s="258"/>
      <c r="UT103" s="258"/>
      <c r="UU103" s="258"/>
      <c r="UV103" s="258"/>
      <c r="UW103" s="258"/>
      <c r="UX103" s="258"/>
      <c r="UY103" s="258"/>
      <c r="UZ103" s="258"/>
      <c r="VA103" s="258"/>
      <c r="VB103" s="258"/>
      <c r="VC103" s="258"/>
      <c r="VD103" s="258"/>
      <c r="VE103" s="258"/>
      <c r="VF103" s="258"/>
      <c r="VG103" s="258"/>
      <c r="VH103" s="258"/>
      <c r="VI103" s="258"/>
      <c r="VJ103" s="258"/>
      <c r="VK103" s="258"/>
      <c r="VL103" s="258"/>
      <c r="VM103" s="258"/>
      <c r="VN103" s="258"/>
      <c r="VO103" s="258"/>
      <c r="VP103" s="258"/>
      <c r="VQ103" s="258"/>
      <c r="VR103" s="258"/>
      <c r="VS103" s="258"/>
      <c r="VT103" s="258"/>
      <c r="VU103" s="258"/>
      <c r="VV103" s="258"/>
      <c r="VW103" s="258"/>
      <c r="VX103" s="258"/>
      <c r="VY103" s="258"/>
      <c r="VZ103" s="258"/>
      <c r="WA103" s="258"/>
      <c r="WB103" s="258"/>
      <c r="WC103" s="258"/>
      <c r="WD103" s="258"/>
      <c r="WE103" s="258"/>
      <c r="WF103" s="258"/>
      <c r="WG103" s="258"/>
      <c r="WH103" s="258"/>
      <c r="WI103" s="258"/>
      <c r="WJ103" s="258"/>
      <c r="WK103" s="258"/>
      <c r="WL103" s="258"/>
      <c r="WM103" s="258"/>
      <c r="WN103" s="258"/>
      <c r="WO103" s="258"/>
      <c r="WP103" s="258"/>
      <c r="WQ103" s="258"/>
      <c r="WR103" s="258"/>
      <c r="WS103" s="258"/>
      <c r="WT103" s="258"/>
      <c r="WU103" s="258"/>
      <c r="WV103" s="258"/>
      <c r="WW103" s="258"/>
      <c r="WX103" s="258"/>
      <c r="WY103" s="258"/>
      <c r="WZ103" s="258"/>
      <c r="XA103" s="258"/>
      <c r="XB103" s="258"/>
      <c r="XC103" s="258"/>
      <c r="XD103" s="258"/>
      <c r="XE103" s="258"/>
      <c r="XF103" s="258"/>
      <c r="XG103" s="258"/>
      <c r="XH103" s="258"/>
      <c r="XI103" s="258"/>
      <c r="XJ103" s="258"/>
      <c r="XK103" s="258"/>
      <c r="XL103" s="258"/>
      <c r="XM103" s="258"/>
      <c r="XN103" s="258"/>
      <c r="XO103" s="258"/>
      <c r="XP103" s="258"/>
      <c r="XQ103" s="258"/>
      <c r="XR103" s="258"/>
      <c r="XS103" s="258"/>
      <c r="XT103" s="258"/>
      <c r="XU103" s="258"/>
      <c r="XV103" s="258"/>
      <c r="XW103" s="258"/>
      <c r="XX103" s="258"/>
      <c r="XY103" s="258"/>
      <c r="XZ103" s="258"/>
      <c r="YA103" s="258"/>
      <c r="YB103" s="258"/>
      <c r="YC103" s="258"/>
      <c r="YD103" s="258"/>
      <c r="YE103" s="258"/>
      <c r="YF103" s="258"/>
      <c r="YG103" s="258"/>
      <c r="YH103" s="258"/>
      <c r="YI103" s="258"/>
      <c r="YJ103" s="258"/>
      <c r="YK103" s="258"/>
      <c r="YL103" s="258"/>
      <c r="YM103" s="258"/>
      <c r="YN103" s="258"/>
      <c r="YO103" s="258"/>
      <c r="YP103" s="258"/>
      <c r="YQ103" s="258"/>
      <c r="YR103" s="258"/>
      <c r="YS103" s="258"/>
      <c r="YT103" s="258"/>
      <c r="YU103" s="258"/>
      <c r="YV103" s="258"/>
      <c r="YW103" s="258"/>
      <c r="YX103" s="258"/>
      <c r="YY103" s="258"/>
      <c r="YZ103" s="258"/>
      <c r="ZA103" s="258"/>
      <c r="ZB103" s="258"/>
      <c r="ZC103" s="258"/>
      <c r="ZD103" s="258"/>
      <c r="ZE103" s="258"/>
      <c r="ZF103" s="258"/>
      <c r="ZG103" s="258"/>
      <c r="ZH103" s="258"/>
      <c r="ZI103" s="258"/>
      <c r="ZJ103" s="258"/>
      <c r="ZK103" s="258"/>
      <c r="ZL103" s="258"/>
      <c r="ZM103" s="258"/>
      <c r="ZN103" s="258"/>
      <c r="ZO103" s="258"/>
      <c r="ZP103" s="258"/>
      <c r="ZQ103" s="258"/>
      <c r="ZR103" s="258"/>
      <c r="ZS103" s="258"/>
      <c r="ZT103" s="258"/>
      <c r="ZU103" s="258"/>
      <c r="ZV103" s="258"/>
      <c r="ZW103" s="258"/>
      <c r="ZX103" s="258"/>
      <c r="ZY103" s="258"/>
      <c r="ZZ103" s="258"/>
      <c r="AAA103" s="258"/>
      <c r="AAB103" s="258"/>
      <c r="AAC103" s="258"/>
      <c r="AAD103" s="258"/>
      <c r="AAE103" s="258"/>
      <c r="AAF103" s="258"/>
      <c r="AAG103" s="258"/>
      <c r="AAH103" s="258"/>
      <c r="AAI103" s="258"/>
      <c r="AAJ103" s="258"/>
      <c r="AAK103" s="258"/>
      <c r="AAL103" s="258"/>
      <c r="AAM103" s="258"/>
      <c r="AAN103" s="258"/>
      <c r="AAO103" s="258"/>
      <c r="AAP103" s="258"/>
      <c r="AAQ103" s="258"/>
      <c r="AAR103" s="258"/>
      <c r="AAS103" s="258"/>
      <c r="AAT103" s="258"/>
      <c r="AAU103" s="258"/>
      <c r="AAV103" s="258"/>
      <c r="AAW103" s="258"/>
      <c r="AAX103" s="258"/>
      <c r="AAY103" s="258"/>
      <c r="AAZ103" s="258"/>
      <c r="ABA103" s="258"/>
      <c r="ABB103" s="258"/>
      <c r="ABC103" s="258"/>
      <c r="ABD103" s="258"/>
      <c r="ABE103" s="258"/>
      <c r="ABF103" s="258"/>
      <c r="ABG103" s="258"/>
      <c r="ABH103" s="258"/>
      <c r="ABI103" s="258"/>
      <c r="ABJ103" s="258"/>
      <c r="ABK103" s="258"/>
      <c r="ABL103" s="258"/>
      <c r="ABM103" s="258"/>
      <c r="ABN103" s="258"/>
      <c r="ABO103" s="258"/>
      <c r="ABP103" s="258"/>
      <c r="ABQ103" s="258"/>
      <c r="ABR103" s="258"/>
      <c r="ABS103" s="258"/>
      <c r="ABT103" s="258"/>
      <c r="ABU103" s="258"/>
      <c r="ABV103" s="258"/>
      <c r="ABW103" s="258"/>
      <c r="ABX103" s="258"/>
      <c r="ABY103" s="258"/>
      <c r="ABZ103" s="258"/>
      <c r="ACA103" s="258"/>
      <c r="ACB103" s="258"/>
      <c r="ACC103" s="258"/>
      <c r="ACD103" s="258"/>
      <c r="ACE103" s="258"/>
      <c r="ACF103" s="258"/>
      <c r="ACG103" s="258"/>
      <c r="ACH103" s="258"/>
      <c r="ACI103" s="258"/>
      <c r="ACJ103" s="258"/>
      <c r="ACK103" s="258"/>
      <c r="ACL103" s="258"/>
      <c r="ACM103" s="258"/>
      <c r="ACN103" s="258"/>
      <c r="ACO103" s="258"/>
      <c r="ACP103" s="258"/>
      <c r="ACQ103" s="258"/>
      <c r="ACR103" s="258"/>
      <c r="ACS103" s="258"/>
      <c r="ACT103" s="258"/>
      <c r="ACU103" s="258"/>
      <c r="ACV103" s="258"/>
      <c r="ACW103" s="258"/>
      <c r="ACX103" s="258"/>
      <c r="ACY103" s="258"/>
      <c r="ACZ103" s="258"/>
      <c r="ADA103" s="258"/>
      <c r="ADB103" s="258"/>
      <c r="ADC103" s="258"/>
      <c r="ADD103" s="258"/>
      <c r="ADE103" s="258"/>
      <c r="ADF103" s="258"/>
      <c r="ADG103" s="258"/>
      <c r="ADH103" s="258"/>
      <c r="ADI103" s="258"/>
      <c r="ADJ103" s="258"/>
      <c r="ADK103" s="258"/>
      <c r="ADL103" s="258"/>
      <c r="ADM103" s="258"/>
      <c r="ADN103" s="258"/>
      <c r="ADO103" s="258"/>
      <c r="ADP103" s="258"/>
      <c r="ADQ103" s="258"/>
      <c r="ADR103" s="258"/>
      <c r="ADS103" s="258"/>
      <c r="ADT103" s="258"/>
      <c r="ADU103" s="258"/>
      <c r="ADV103" s="258"/>
      <c r="ADW103" s="258"/>
      <c r="ADX103" s="258"/>
      <c r="ADY103" s="258"/>
      <c r="ADZ103" s="258"/>
      <c r="AEA103" s="258"/>
      <c r="AEB103" s="258"/>
      <c r="AEC103" s="258"/>
      <c r="AED103" s="258"/>
      <c r="AEE103" s="258"/>
      <c r="AEF103" s="258"/>
      <c r="AEG103" s="258"/>
      <c r="AEH103" s="258"/>
      <c r="AEI103" s="258"/>
      <c r="AEJ103" s="258"/>
      <c r="AEK103" s="258"/>
      <c r="AEL103" s="258"/>
      <c r="AEM103" s="258"/>
      <c r="AEN103" s="258"/>
      <c r="AEO103" s="258"/>
      <c r="AEP103" s="258"/>
      <c r="AEQ103" s="258"/>
      <c r="AER103" s="258"/>
      <c r="AES103" s="258"/>
      <c r="AET103" s="258"/>
      <c r="AEU103" s="258"/>
      <c r="AEV103" s="258"/>
      <c r="AEW103" s="258"/>
      <c r="AEX103" s="258"/>
      <c r="AEY103" s="258"/>
      <c r="AEZ103" s="258"/>
      <c r="AFA103" s="258"/>
      <c r="AFB103" s="258"/>
      <c r="AFC103" s="258"/>
      <c r="AFD103" s="258"/>
      <c r="AFE103" s="258"/>
      <c r="AFF103" s="258"/>
      <c r="AFG103" s="258"/>
      <c r="AFH103" s="258"/>
      <c r="AFI103" s="258"/>
      <c r="AFJ103" s="258"/>
      <c r="AFK103" s="258"/>
      <c r="AFL103" s="258"/>
      <c r="AFM103" s="258"/>
      <c r="AFN103" s="258"/>
      <c r="AFO103" s="258"/>
      <c r="AFP103" s="258"/>
      <c r="AFQ103" s="258"/>
      <c r="AFR103" s="258"/>
      <c r="AFS103" s="258"/>
      <c r="AFT103" s="258"/>
      <c r="AFU103" s="258"/>
      <c r="AFV103" s="258"/>
      <c r="AFW103" s="258"/>
      <c r="AFX103" s="258"/>
      <c r="AFY103" s="258"/>
      <c r="AFZ103" s="258"/>
      <c r="AGA103" s="258"/>
      <c r="AGB103" s="258"/>
      <c r="AGC103" s="258"/>
      <c r="AGD103" s="258"/>
      <c r="AGE103" s="258"/>
      <c r="AGF103" s="258"/>
      <c r="AGG103" s="258"/>
      <c r="AGH103" s="258"/>
      <c r="AGI103" s="258"/>
      <c r="AGJ103" s="258"/>
      <c r="AGK103" s="258"/>
      <c r="AGL103" s="258"/>
      <c r="AGM103" s="258"/>
      <c r="AGN103" s="258"/>
      <c r="AGO103" s="258"/>
      <c r="AGP103" s="258"/>
      <c r="AGQ103" s="258"/>
      <c r="AGR103" s="258"/>
      <c r="AGS103" s="258"/>
      <c r="AGT103" s="258"/>
      <c r="AGU103" s="258"/>
      <c r="AGV103" s="258"/>
      <c r="AGW103" s="258"/>
      <c r="AGX103" s="258"/>
      <c r="AGY103" s="258"/>
      <c r="AGZ103" s="258"/>
      <c r="AHA103" s="258"/>
      <c r="AHB103" s="258"/>
      <c r="AHC103" s="258"/>
      <c r="AHD103" s="258"/>
      <c r="AHE103" s="258"/>
      <c r="AHF103" s="258"/>
      <c r="AHG103" s="258"/>
      <c r="AHH103" s="258"/>
      <c r="AHI103" s="258"/>
      <c r="AHJ103" s="258"/>
      <c r="AHK103" s="258"/>
      <c r="AHL103" s="258"/>
      <c r="AHM103" s="258"/>
      <c r="AHN103" s="258"/>
      <c r="AHO103" s="258"/>
      <c r="AHP103" s="258"/>
      <c r="AHQ103" s="258"/>
      <c r="AHR103" s="258"/>
      <c r="AHS103" s="258"/>
      <c r="AHT103" s="258"/>
      <c r="AHU103" s="258"/>
      <c r="AHV103" s="258"/>
      <c r="AHW103" s="258"/>
      <c r="AHX103" s="258"/>
      <c r="AHY103" s="258"/>
      <c r="AHZ103" s="258"/>
      <c r="AIA103" s="258"/>
      <c r="AIB103" s="258"/>
      <c r="AIC103" s="258"/>
      <c r="AID103" s="258"/>
      <c r="AIE103" s="258"/>
      <c r="AIF103" s="258"/>
      <c r="AIG103" s="258"/>
      <c r="AIH103" s="258"/>
      <c r="AII103" s="258"/>
      <c r="AIJ103" s="258"/>
      <c r="AIK103" s="258"/>
      <c r="AIL103" s="258"/>
      <c r="AIM103" s="258"/>
      <c r="AIN103" s="258"/>
      <c r="AIO103" s="258"/>
      <c r="AIP103" s="258"/>
      <c r="AIQ103" s="258"/>
      <c r="AIR103" s="258"/>
      <c r="AIS103" s="258"/>
      <c r="AIT103" s="258"/>
      <c r="AIU103" s="258"/>
      <c r="AIV103" s="258"/>
      <c r="AIW103" s="258"/>
      <c r="AIX103" s="258"/>
      <c r="AIY103" s="258"/>
      <c r="AIZ103" s="258"/>
      <c r="AJA103" s="258"/>
      <c r="AJB103" s="258"/>
      <c r="AJC103" s="258"/>
      <c r="AJD103" s="258"/>
      <c r="AJE103" s="258"/>
      <c r="AJF103" s="258"/>
      <c r="AJG103" s="258"/>
      <c r="AJH103" s="258"/>
      <c r="AJI103" s="258"/>
      <c r="AJJ103" s="258"/>
      <c r="AJK103" s="258"/>
      <c r="AJL103" s="258"/>
      <c r="AJM103" s="258"/>
      <c r="AJN103" s="258"/>
      <c r="AJO103" s="258"/>
      <c r="AJP103" s="258"/>
      <c r="AJQ103" s="258"/>
      <c r="AJR103" s="258"/>
      <c r="AJS103" s="258"/>
      <c r="AJT103" s="258"/>
      <c r="AJU103" s="258"/>
      <c r="AJV103" s="258"/>
      <c r="AJW103" s="258"/>
      <c r="AJX103" s="258"/>
      <c r="AJY103" s="258"/>
      <c r="AJZ103" s="258"/>
      <c r="AKA103" s="258"/>
      <c r="AKB103" s="258"/>
      <c r="AKC103" s="258"/>
      <c r="AKD103" s="258"/>
      <c r="AKE103" s="258"/>
      <c r="AKF103" s="258"/>
      <c r="AKG103" s="258"/>
      <c r="AKH103" s="258"/>
      <c r="AKI103" s="258"/>
      <c r="AKJ103" s="258"/>
      <c r="AKK103" s="258"/>
      <c r="AKL103" s="258"/>
      <c r="AKM103" s="258"/>
      <c r="AKN103" s="258"/>
      <c r="AKO103" s="258"/>
      <c r="AKP103" s="258"/>
      <c r="AKQ103" s="258"/>
      <c r="AKR103" s="258"/>
      <c r="AKS103" s="258"/>
      <c r="AKT103" s="258"/>
      <c r="AKU103" s="258"/>
      <c r="AKV103" s="258"/>
      <c r="AKW103" s="258"/>
      <c r="AKX103" s="258"/>
      <c r="AKY103" s="258"/>
      <c r="AKZ103" s="258"/>
      <c r="ALA103" s="258"/>
      <c r="ALB103" s="258"/>
      <c r="ALC103" s="258"/>
      <c r="ALD103" s="258"/>
      <c r="ALE103" s="258"/>
      <c r="ALF103" s="258"/>
      <c r="ALG103" s="258"/>
      <c r="ALH103" s="258"/>
      <c r="ALI103" s="258"/>
      <c r="ALJ103" s="258"/>
      <c r="ALK103" s="258"/>
      <c r="ALL103" s="258"/>
      <c r="ALM103" s="258"/>
      <c r="ALN103" s="258"/>
      <c r="ALO103" s="258"/>
      <c r="ALP103" s="258"/>
      <c r="ALQ103" s="258"/>
      <c r="ALR103" s="258"/>
      <c r="ALS103" s="258"/>
      <c r="ALT103" s="258"/>
      <c r="ALU103" s="258"/>
      <c r="ALV103" s="258"/>
      <c r="ALW103" s="258"/>
      <c r="ALX103" s="258"/>
      <c r="ALY103" s="258"/>
      <c r="ALZ103" s="258"/>
      <c r="AMA103" s="258"/>
      <c r="AMB103" s="258"/>
      <c r="AMC103" s="258"/>
    </row>
    <row r="104" customFormat="false" ht="21.75" hidden="false" customHeight="true" outlineLevel="0" collapsed="false">
      <c r="A104" s="855" t="s">
        <v>509</v>
      </c>
      <c r="B104" s="855"/>
      <c r="C104" s="855"/>
      <c r="D104" s="856" t="n">
        <f aca="false">Dados!$F$29</f>
        <v>2</v>
      </c>
      <c r="E104" s="856" t="n">
        <f aca="false">Dados!$H$29</f>
        <v>0</v>
      </c>
      <c r="F104" s="856" t="n">
        <f aca="false">Dados!$J$29</f>
        <v>0</v>
      </c>
      <c r="G104" s="856" t="n">
        <f aca="false">Dados!$L$29</f>
        <v>0</v>
      </c>
      <c r="H104" s="856" t="n">
        <f aca="false">Dados!$N$29</f>
        <v>0</v>
      </c>
      <c r="I104" s="858" t="n">
        <f aca="false">Dados!$P$29</f>
        <v>1</v>
      </c>
      <c r="J104" s="859"/>
      <c r="L104" s="468" t="n">
        <f aca="false">L103*D104*D105</f>
        <v>6564.74</v>
      </c>
      <c r="M104" s="468" t="n">
        <f aca="false">M103*E104*E105</f>
        <v>0</v>
      </c>
      <c r="N104" s="468" t="n">
        <f aca="false">N103*F104*F105</f>
        <v>0</v>
      </c>
      <c r="O104" s="468" t="n">
        <f aca="false">O103*G104*G105</f>
        <v>0</v>
      </c>
      <c r="P104" s="468" t="n">
        <f aca="false">P103*H104*H105</f>
        <v>0</v>
      </c>
      <c r="Q104" s="938" t="n">
        <f aca="false">Q103*I104*I105</f>
        <v>8089.71716610909</v>
      </c>
      <c r="R104" s="938" t="n">
        <f aca="false">SUM(L104:Q104)</f>
        <v>14654.4571661091</v>
      </c>
      <c r="S104" s="869" t="n">
        <f aca="false">R104*R3</f>
        <v>4856.71864527178</v>
      </c>
      <c r="T104" s="281" t="s">
        <v>527</v>
      </c>
      <c r="W104" s="258"/>
      <c r="X104" s="258"/>
      <c r="Y104" s="258"/>
      <c r="Z104" s="258"/>
      <c r="AA104" s="258"/>
      <c r="AB104" s="258"/>
      <c r="AC104" s="258"/>
      <c r="AD104" s="258"/>
      <c r="AE104" s="258"/>
      <c r="AF104" s="258"/>
      <c r="AG104" s="258"/>
      <c r="AH104" s="258"/>
      <c r="AI104" s="258"/>
      <c r="AJ104" s="258"/>
      <c r="AK104" s="258"/>
      <c r="AL104" s="258"/>
      <c r="AM104" s="258"/>
      <c r="AN104" s="258"/>
      <c r="AO104" s="258"/>
      <c r="AP104" s="258"/>
      <c r="AQ104" s="258"/>
      <c r="AR104" s="258"/>
      <c r="AS104" s="258"/>
      <c r="AT104" s="258"/>
      <c r="AU104" s="258"/>
      <c r="AV104" s="258"/>
      <c r="AW104" s="258"/>
      <c r="AX104" s="258"/>
      <c r="AY104" s="258"/>
      <c r="AZ104" s="258"/>
      <c r="BA104" s="258"/>
      <c r="BB104" s="258"/>
      <c r="BC104" s="258"/>
      <c r="BD104" s="258"/>
      <c r="BE104" s="258"/>
      <c r="BF104" s="258"/>
      <c r="BG104" s="258"/>
      <c r="BH104" s="258"/>
      <c r="BI104" s="258"/>
      <c r="BJ104" s="258"/>
      <c r="BK104" s="258"/>
      <c r="BL104" s="258"/>
      <c r="BM104" s="258"/>
      <c r="BN104" s="258"/>
      <c r="BO104" s="258"/>
      <c r="BP104" s="258"/>
      <c r="BQ104" s="258"/>
      <c r="BR104" s="258"/>
      <c r="BS104" s="258"/>
      <c r="BT104" s="258"/>
      <c r="BU104" s="258"/>
      <c r="BV104" s="258"/>
      <c r="BW104" s="258"/>
      <c r="BX104" s="258"/>
      <c r="BY104" s="258"/>
      <c r="BZ104" s="258"/>
      <c r="CA104" s="258"/>
      <c r="CB104" s="258"/>
      <c r="CC104" s="258"/>
      <c r="CD104" s="258"/>
      <c r="CE104" s="258"/>
      <c r="CF104" s="258"/>
      <c r="CG104" s="258"/>
      <c r="CH104" s="258"/>
      <c r="CI104" s="258"/>
      <c r="CJ104" s="258"/>
      <c r="CK104" s="258"/>
      <c r="CL104" s="258"/>
      <c r="CM104" s="258"/>
      <c r="CN104" s="258"/>
      <c r="CO104" s="258"/>
      <c r="CP104" s="258"/>
      <c r="CQ104" s="258"/>
      <c r="CR104" s="258"/>
      <c r="CS104" s="258"/>
      <c r="CT104" s="258"/>
      <c r="CU104" s="258"/>
      <c r="CV104" s="258"/>
      <c r="CW104" s="258"/>
      <c r="CX104" s="258"/>
      <c r="CY104" s="258"/>
      <c r="CZ104" s="258"/>
      <c r="DA104" s="258"/>
      <c r="DB104" s="258"/>
      <c r="DC104" s="258"/>
      <c r="DD104" s="258"/>
      <c r="DE104" s="258"/>
      <c r="DF104" s="258"/>
      <c r="DG104" s="258"/>
      <c r="DH104" s="258"/>
      <c r="DI104" s="258"/>
      <c r="DJ104" s="258"/>
      <c r="DK104" s="258"/>
      <c r="DL104" s="258"/>
      <c r="DM104" s="258"/>
      <c r="DN104" s="258"/>
      <c r="DO104" s="258"/>
      <c r="DP104" s="258"/>
      <c r="DQ104" s="258"/>
      <c r="DR104" s="258"/>
      <c r="DS104" s="258"/>
      <c r="DT104" s="258"/>
      <c r="DU104" s="258"/>
      <c r="DV104" s="258"/>
      <c r="DW104" s="258"/>
      <c r="DX104" s="258"/>
      <c r="DY104" s="258"/>
      <c r="DZ104" s="258"/>
      <c r="EA104" s="258"/>
      <c r="EB104" s="258"/>
      <c r="EC104" s="258"/>
      <c r="ED104" s="258"/>
      <c r="EE104" s="258"/>
      <c r="EF104" s="258"/>
      <c r="EG104" s="258"/>
      <c r="EH104" s="258"/>
      <c r="EI104" s="258"/>
      <c r="EJ104" s="258"/>
      <c r="EK104" s="258"/>
      <c r="EL104" s="258"/>
      <c r="EM104" s="258"/>
      <c r="EN104" s="258"/>
      <c r="EO104" s="258"/>
      <c r="EP104" s="258"/>
      <c r="EQ104" s="258"/>
      <c r="ER104" s="258"/>
      <c r="ES104" s="258"/>
      <c r="ET104" s="258"/>
      <c r="EU104" s="258"/>
      <c r="EV104" s="258"/>
      <c r="EW104" s="258"/>
      <c r="EX104" s="258"/>
      <c r="EY104" s="258"/>
      <c r="EZ104" s="258"/>
      <c r="FA104" s="258"/>
      <c r="FB104" s="258"/>
      <c r="FC104" s="258"/>
      <c r="FD104" s="258"/>
      <c r="FE104" s="258"/>
      <c r="FF104" s="258"/>
      <c r="FG104" s="258"/>
      <c r="FH104" s="258"/>
      <c r="FI104" s="258"/>
      <c r="FJ104" s="258"/>
      <c r="FK104" s="258"/>
      <c r="FL104" s="258"/>
      <c r="FM104" s="258"/>
      <c r="FN104" s="258"/>
      <c r="FO104" s="258"/>
      <c r="FP104" s="258"/>
      <c r="FQ104" s="258"/>
      <c r="FR104" s="258"/>
      <c r="FS104" s="258"/>
      <c r="FT104" s="258"/>
      <c r="FU104" s="258"/>
      <c r="FV104" s="258"/>
      <c r="FW104" s="258"/>
      <c r="FX104" s="258"/>
      <c r="FY104" s="258"/>
      <c r="FZ104" s="258"/>
      <c r="GA104" s="258"/>
      <c r="GB104" s="258"/>
      <c r="GC104" s="258"/>
      <c r="GD104" s="258"/>
      <c r="GE104" s="258"/>
      <c r="GF104" s="258"/>
      <c r="GG104" s="258"/>
      <c r="GH104" s="258"/>
      <c r="GI104" s="258"/>
      <c r="GJ104" s="258"/>
      <c r="GK104" s="258"/>
      <c r="GL104" s="258"/>
      <c r="GM104" s="258"/>
      <c r="GN104" s="258"/>
      <c r="GO104" s="258"/>
      <c r="GP104" s="258"/>
      <c r="GQ104" s="258"/>
      <c r="GR104" s="258"/>
      <c r="GS104" s="258"/>
      <c r="GT104" s="258"/>
      <c r="GU104" s="258"/>
      <c r="GV104" s="258"/>
      <c r="GW104" s="258"/>
      <c r="GX104" s="258"/>
      <c r="GY104" s="258"/>
      <c r="GZ104" s="258"/>
      <c r="HA104" s="258"/>
      <c r="HB104" s="258"/>
      <c r="HC104" s="258"/>
      <c r="HD104" s="258"/>
      <c r="HE104" s="258"/>
      <c r="HF104" s="258"/>
      <c r="HG104" s="258"/>
      <c r="HH104" s="258"/>
      <c r="HI104" s="258"/>
      <c r="HJ104" s="258"/>
      <c r="HK104" s="258"/>
      <c r="HL104" s="258"/>
      <c r="HM104" s="258"/>
      <c r="HN104" s="258"/>
      <c r="HO104" s="258"/>
      <c r="HP104" s="258"/>
      <c r="HQ104" s="258"/>
      <c r="HR104" s="258"/>
      <c r="HS104" s="258"/>
      <c r="HT104" s="258"/>
      <c r="HU104" s="258"/>
      <c r="HV104" s="258"/>
      <c r="HW104" s="258"/>
      <c r="HX104" s="258"/>
      <c r="HY104" s="258"/>
      <c r="HZ104" s="258"/>
      <c r="IA104" s="258"/>
      <c r="IB104" s="258"/>
      <c r="IC104" s="258"/>
      <c r="ID104" s="258"/>
      <c r="IE104" s="258"/>
      <c r="IF104" s="258"/>
      <c r="IG104" s="258"/>
      <c r="IH104" s="258"/>
      <c r="II104" s="258"/>
      <c r="IJ104" s="258"/>
      <c r="IK104" s="258"/>
      <c r="IL104" s="258"/>
      <c r="IM104" s="258"/>
      <c r="IN104" s="258"/>
      <c r="IO104" s="258"/>
      <c r="IP104" s="258"/>
      <c r="IQ104" s="258"/>
      <c r="IR104" s="258"/>
      <c r="IS104" s="258"/>
      <c r="IT104" s="258"/>
      <c r="IU104" s="258"/>
      <c r="IV104" s="258"/>
      <c r="IW104" s="258"/>
      <c r="IX104" s="258"/>
      <c r="IY104" s="258"/>
      <c r="IZ104" s="258"/>
      <c r="JA104" s="258"/>
      <c r="JB104" s="258"/>
      <c r="JC104" s="258"/>
      <c r="JD104" s="258"/>
      <c r="JE104" s="258"/>
      <c r="JF104" s="258"/>
      <c r="JG104" s="258"/>
      <c r="JH104" s="258"/>
      <c r="JI104" s="258"/>
      <c r="JJ104" s="258"/>
      <c r="JK104" s="258"/>
      <c r="JL104" s="258"/>
      <c r="JM104" s="258"/>
      <c r="JN104" s="258"/>
      <c r="JO104" s="258"/>
      <c r="JP104" s="258"/>
      <c r="JQ104" s="258"/>
      <c r="JR104" s="258"/>
      <c r="JS104" s="258"/>
      <c r="JT104" s="258"/>
      <c r="JU104" s="258"/>
      <c r="JV104" s="258"/>
      <c r="JW104" s="258"/>
      <c r="JX104" s="258"/>
      <c r="JY104" s="258"/>
      <c r="JZ104" s="258"/>
      <c r="KA104" s="258"/>
      <c r="KB104" s="258"/>
      <c r="KC104" s="258"/>
      <c r="KD104" s="258"/>
      <c r="KE104" s="258"/>
      <c r="KF104" s="258"/>
      <c r="KG104" s="258"/>
      <c r="KH104" s="258"/>
      <c r="KI104" s="258"/>
      <c r="KJ104" s="258"/>
      <c r="KK104" s="258"/>
      <c r="KL104" s="258"/>
      <c r="KM104" s="258"/>
      <c r="KN104" s="258"/>
      <c r="KO104" s="258"/>
      <c r="KP104" s="258"/>
      <c r="KQ104" s="258"/>
      <c r="KR104" s="258"/>
      <c r="KS104" s="258"/>
      <c r="KT104" s="258"/>
      <c r="KU104" s="258"/>
      <c r="KV104" s="258"/>
      <c r="KW104" s="258"/>
      <c r="KX104" s="258"/>
      <c r="KY104" s="258"/>
      <c r="KZ104" s="258"/>
      <c r="LA104" s="258"/>
      <c r="LB104" s="258"/>
      <c r="LC104" s="258"/>
      <c r="LD104" s="258"/>
      <c r="LE104" s="258"/>
      <c r="LF104" s="258"/>
      <c r="LG104" s="258"/>
      <c r="LH104" s="258"/>
      <c r="LI104" s="258"/>
      <c r="LJ104" s="258"/>
      <c r="LK104" s="258"/>
      <c r="LL104" s="258"/>
      <c r="LM104" s="258"/>
      <c r="LN104" s="258"/>
      <c r="LO104" s="258"/>
      <c r="LP104" s="258"/>
      <c r="LQ104" s="258"/>
      <c r="LR104" s="258"/>
      <c r="LS104" s="258"/>
      <c r="LT104" s="258"/>
      <c r="LU104" s="258"/>
      <c r="LV104" s="258"/>
      <c r="LW104" s="258"/>
      <c r="LX104" s="258"/>
      <c r="LY104" s="258"/>
      <c r="LZ104" s="258"/>
      <c r="MA104" s="258"/>
      <c r="MB104" s="258"/>
      <c r="MC104" s="258"/>
      <c r="MD104" s="258"/>
      <c r="ME104" s="258"/>
      <c r="MF104" s="258"/>
      <c r="MG104" s="258"/>
      <c r="MH104" s="258"/>
      <c r="MI104" s="258"/>
      <c r="MJ104" s="258"/>
      <c r="MK104" s="258"/>
      <c r="ML104" s="258"/>
      <c r="MM104" s="258"/>
      <c r="MN104" s="258"/>
      <c r="MO104" s="258"/>
      <c r="MP104" s="258"/>
      <c r="MQ104" s="258"/>
      <c r="MR104" s="258"/>
      <c r="MS104" s="258"/>
      <c r="MT104" s="258"/>
      <c r="MU104" s="258"/>
      <c r="MV104" s="258"/>
      <c r="MW104" s="258"/>
      <c r="MX104" s="258"/>
      <c r="MY104" s="258"/>
      <c r="MZ104" s="258"/>
      <c r="NA104" s="258"/>
      <c r="NB104" s="258"/>
      <c r="NC104" s="258"/>
      <c r="ND104" s="258"/>
      <c r="NE104" s="258"/>
      <c r="NF104" s="258"/>
      <c r="NG104" s="258"/>
      <c r="NH104" s="258"/>
      <c r="NI104" s="258"/>
      <c r="NJ104" s="258"/>
      <c r="NK104" s="258"/>
      <c r="NL104" s="258"/>
      <c r="NM104" s="258"/>
      <c r="NN104" s="258"/>
      <c r="NO104" s="258"/>
      <c r="NP104" s="258"/>
      <c r="NQ104" s="258"/>
      <c r="NR104" s="258"/>
      <c r="NS104" s="258"/>
      <c r="NT104" s="258"/>
      <c r="NU104" s="258"/>
      <c r="NV104" s="258"/>
      <c r="NW104" s="258"/>
      <c r="NX104" s="258"/>
      <c r="NY104" s="258"/>
      <c r="NZ104" s="258"/>
      <c r="OA104" s="258"/>
      <c r="OB104" s="258"/>
      <c r="OC104" s="258"/>
      <c r="OD104" s="258"/>
      <c r="OE104" s="258"/>
      <c r="OF104" s="258"/>
      <c r="OG104" s="258"/>
      <c r="OH104" s="258"/>
      <c r="OI104" s="258"/>
      <c r="OJ104" s="258"/>
      <c r="OK104" s="258"/>
      <c r="OL104" s="258"/>
      <c r="OM104" s="258"/>
      <c r="ON104" s="258"/>
      <c r="OO104" s="258"/>
      <c r="OP104" s="258"/>
      <c r="OQ104" s="258"/>
      <c r="OR104" s="258"/>
      <c r="OS104" s="258"/>
      <c r="OT104" s="258"/>
      <c r="OU104" s="258"/>
      <c r="OV104" s="258"/>
      <c r="OW104" s="258"/>
      <c r="OX104" s="258"/>
      <c r="OY104" s="258"/>
      <c r="OZ104" s="258"/>
      <c r="PA104" s="258"/>
      <c r="PB104" s="258"/>
      <c r="PC104" s="258"/>
      <c r="PD104" s="258"/>
      <c r="PE104" s="258"/>
      <c r="PF104" s="258"/>
      <c r="PG104" s="258"/>
      <c r="PH104" s="258"/>
      <c r="PI104" s="258"/>
      <c r="PJ104" s="258"/>
      <c r="PK104" s="258"/>
      <c r="PL104" s="258"/>
      <c r="PM104" s="258"/>
      <c r="PN104" s="258"/>
      <c r="PO104" s="258"/>
      <c r="PP104" s="258"/>
      <c r="PQ104" s="258"/>
      <c r="PR104" s="258"/>
      <c r="PS104" s="258"/>
      <c r="PT104" s="258"/>
      <c r="PU104" s="258"/>
      <c r="PV104" s="258"/>
      <c r="PW104" s="258"/>
      <c r="PX104" s="258"/>
      <c r="PY104" s="258"/>
      <c r="PZ104" s="258"/>
      <c r="QA104" s="258"/>
      <c r="QB104" s="258"/>
      <c r="QC104" s="258"/>
      <c r="QD104" s="258"/>
      <c r="QE104" s="258"/>
      <c r="QF104" s="258"/>
      <c r="QG104" s="258"/>
      <c r="QH104" s="258"/>
      <c r="QI104" s="258"/>
      <c r="QJ104" s="258"/>
      <c r="QK104" s="258"/>
      <c r="QL104" s="258"/>
      <c r="QM104" s="258"/>
      <c r="QN104" s="258"/>
      <c r="QO104" s="258"/>
      <c r="QP104" s="258"/>
      <c r="QQ104" s="258"/>
      <c r="QR104" s="258"/>
      <c r="QS104" s="258"/>
      <c r="QT104" s="258"/>
      <c r="QU104" s="258"/>
      <c r="QV104" s="258"/>
      <c r="QW104" s="258"/>
      <c r="QX104" s="258"/>
      <c r="QY104" s="258"/>
      <c r="QZ104" s="258"/>
      <c r="RA104" s="258"/>
      <c r="RB104" s="258"/>
      <c r="RC104" s="258"/>
      <c r="RD104" s="258"/>
      <c r="RE104" s="258"/>
      <c r="RF104" s="258"/>
      <c r="RG104" s="258"/>
      <c r="RH104" s="258"/>
      <c r="RI104" s="258"/>
      <c r="RJ104" s="258"/>
      <c r="RK104" s="258"/>
      <c r="RL104" s="258"/>
      <c r="RM104" s="258"/>
      <c r="RN104" s="258"/>
      <c r="RO104" s="258"/>
      <c r="RP104" s="258"/>
      <c r="RQ104" s="258"/>
      <c r="RR104" s="258"/>
      <c r="RS104" s="258"/>
      <c r="RT104" s="258"/>
      <c r="RU104" s="258"/>
      <c r="RV104" s="258"/>
      <c r="RW104" s="258"/>
      <c r="RX104" s="258"/>
      <c r="RY104" s="258"/>
      <c r="RZ104" s="258"/>
      <c r="SA104" s="258"/>
      <c r="SB104" s="258"/>
      <c r="SC104" s="258"/>
      <c r="SD104" s="258"/>
      <c r="SE104" s="258"/>
      <c r="SF104" s="258"/>
      <c r="SG104" s="258"/>
      <c r="SH104" s="258"/>
      <c r="SI104" s="258"/>
      <c r="SJ104" s="258"/>
      <c r="SK104" s="258"/>
      <c r="SL104" s="258"/>
      <c r="SM104" s="258"/>
      <c r="SN104" s="258"/>
      <c r="SO104" s="258"/>
      <c r="SP104" s="258"/>
      <c r="SQ104" s="258"/>
      <c r="SR104" s="258"/>
      <c r="SS104" s="258"/>
      <c r="ST104" s="258"/>
      <c r="SU104" s="258"/>
      <c r="SV104" s="258"/>
      <c r="SW104" s="258"/>
      <c r="SX104" s="258"/>
      <c r="SY104" s="258"/>
      <c r="SZ104" s="258"/>
      <c r="TA104" s="258"/>
      <c r="TB104" s="258"/>
      <c r="TC104" s="258"/>
      <c r="TD104" s="258"/>
      <c r="TE104" s="258"/>
      <c r="TF104" s="258"/>
      <c r="TG104" s="258"/>
      <c r="TH104" s="258"/>
      <c r="TI104" s="258"/>
      <c r="TJ104" s="258"/>
      <c r="TK104" s="258"/>
      <c r="TL104" s="258"/>
      <c r="TM104" s="258"/>
      <c r="TN104" s="258"/>
      <c r="TO104" s="258"/>
      <c r="TP104" s="258"/>
      <c r="TQ104" s="258"/>
      <c r="TR104" s="258"/>
      <c r="TS104" s="258"/>
      <c r="TT104" s="258"/>
      <c r="TU104" s="258"/>
      <c r="TV104" s="258"/>
      <c r="TW104" s="258"/>
      <c r="TX104" s="258"/>
      <c r="TY104" s="258"/>
      <c r="TZ104" s="258"/>
      <c r="UA104" s="258"/>
      <c r="UB104" s="258"/>
      <c r="UC104" s="258"/>
      <c r="UD104" s="258"/>
      <c r="UE104" s="258"/>
      <c r="UF104" s="258"/>
      <c r="UG104" s="258"/>
      <c r="UH104" s="258"/>
      <c r="UI104" s="258"/>
      <c r="UJ104" s="258"/>
      <c r="UK104" s="258"/>
      <c r="UL104" s="258"/>
      <c r="UM104" s="258"/>
      <c r="UN104" s="258"/>
      <c r="UO104" s="258"/>
      <c r="UP104" s="258"/>
      <c r="UQ104" s="258"/>
      <c r="UR104" s="258"/>
      <c r="US104" s="258"/>
      <c r="UT104" s="258"/>
      <c r="UU104" s="258"/>
      <c r="UV104" s="258"/>
      <c r="UW104" s="258"/>
      <c r="UX104" s="258"/>
      <c r="UY104" s="258"/>
      <c r="UZ104" s="258"/>
      <c r="VA104" s="258"/>
      <c r="VB104" s="258"/>
      <c r="VC104" s="258"/>
      <c r="VD104" s="258"/>
      <c r="VE104" s="258"/>
      <c r="VF104" s="258"/>
      <c r="VG104" s="258"/>
      <c r="VH104" s="258"/>
      <c r="VI104" s="258"/>
      <c r="VJ104" s="258"/>
      <c r="VK104" s="258"/>
      <c r="VL104" s="258"/>
      <c r="VM104" s="258"/>
      <c r="VN104" s="258"/>
      <c r="VO104" s="258"/>
      <c r="VP104" s="258"/>
      <c r="VQ104" s="258"/>
      <c r="VR104" s="258"/>
      <c r="VS104" s="258"/>
      <c r="VT104" s="258"/>
      <c r="VU104" s="258"/>
      <c r="VV104" s="258"/>
      <c r="VW104" s="258"/>
      <c r="VX104" s="258"/>
      <c r="VY104" s="258"/>
      <c r="VZ104" s="258"/>
      <c r="WA104" s="258"/>
      <c r="WB104" s="258"/>
      <c r="WC104" s="258"/>
      <c r="WD104" s="258"/>
      <c r="WE104" s="258"/>
      <c r="WF104" s="258"/>
      <c r="WG104" s="258"/>
      <c r="WH104" s="258"/>
      <c r="WI104" s="258"/>
      <c r="WJ104" s="258"/>
      <c r="WK104" s="258"/>
      <c r="WL104" s="258"/>
      <c r="WM104" s="258"/>
      <c r="WN104" s="258"/>
      <c r="WO104" s="258"/>
      <c r="WP104" s="258"/>
      <c r="WQ104" s="258"/>
      <c r="WR104" s="258"/>
      <c r="WS104" s="258"/>
      <c r="WT104" s="258"/>
      <c r="WU104" s="258"/>
      <c r="WV104" s="258"/>
      <c r="WW104" s="258"/>
      <c r="WX104" s="258"/>
      <c r="WY104" s="258"/>
      <c r="WZ104" s="258"/>
      <c r="XA104" s="258"/>
      <c r="XB104" s="258"/>
      <c r="XC104" s="258"/>
      <c r="XD104" s="258"/>
      <c r="XE104" s="258"/>
      <c r="XF104" s="258"/>
      <c r="XG104" s="258"/>
      <c r="XH104" s="258"/>
      <c r="XI104" s="258"/>
      <c r="XJ104" s="258"/>
      <c r="XK104" s="258"/>
      <c r="XL104" s="258"/>
      <c r="XM104" s="258"/>
      <c r="XN104" s="258"/>
      <c r="XO104" s="258"/>
      <c r="XP104" s="258"/>
      <c r="XQ104" s="258"/>
      <c r="XR104" s="258"/>
      <c r="XS104" s="258"/>
      <c r="XT104" s="258"/>
      <c r="XU104" s="258"/>
      <c r="XV104" s="258"/>
      <c r="XW104" s="258"/>
      <c r="XX104" s="258"/>
      <c r="XY104" s="258"/>
      <c r="XZ104" s="258"/>
      <c r="YA104" s="258"/>
      <c r="YB104" s="258"/>
      <c r="YC104" s="258"/>
      <c r="YD104" s="258"/>
      <c r="YE104" s="258"/>
      <c r="YF104" s="258"/>
      <c r="YG104" s="258"/>
      <c r="YH104" s="258"/>
      <c r="YI104" s="258"/>
      <c r="YJ104" s="258"/>
      <c r="YK104" s="258"/>
      <c r="YL104" s="258"/>
      <c r="YM104" s="258"/>
      <c r="YN104" s="258"/>
      <c r="YO104" s="258"/>
      <c r="YP104" s="258"/>
      <c r="YQ104" s="258"/>
      <c r="YR104" s="258"/>
      <c r="YS104" s="258"/>
      <c r="YT104" s="258"/>
      <c r="YU104" s="258"/>
      <c r="YV104" s="258"/>
      <c r="YW104" s="258"/>
      <c r="YX104" s="258"/>
      <c r="YY104" s="258"/>
      <c r="YZ104" s="258"/>
      <c r="ZA104" s="258"/>
      <c r="ZB104" s="258"/>
      <c r="ZC104" s="258"/>
      <c r="ZD104" s="258"/>
      <c r="ZE104" s="258"/>
      <c r="ZF104" s="258"/>
      <c r="ZG104" s="258"/>
      <c r="ZH104" s="258"/>
      <c r="ZI104" s="258"/>
      <c r="ZJ104" s="258"/>
      <c r="ZK104" s="258"/>
      <c r="ZL104" s="258"/>
      <c r="ZM104" s="258"/>
      <c r="ZN104" s="258"/>
      <c r="ZO104" s="258"/>
      <c r="ZP104" s="258"/>
      <c r="ZQ104" s="258"/>
      <c r="ZR104" s="258"/>
      <c r="ZS104" s="258"/>
      <c r="ZT104" s="258"/>
      <c r="ZU104" s="258"/>
      <c r="ZV104" s="258"/>
      <c r="ZW104" s="258"/>
      <c r="ZX104" s="258"/>
      <c r="ZY104" s="258"/>
      <c r="ZZ104" s="258"/>
      <c r="AAA104" s="258"/>
      <c r="AAB104" s="258"/>
      <c r="AAC104" s="258"/>
      <c r="AAD104" s="258"/>
      <c r="AAE104" s="258"/>
      <c r="AAF104" s="258"/>
      <c r="AAG104" s="258"/>
      <c r="AAH104" s="258"/>
      <c r="AAI104" s="258"/>
      <c r="AAJ104" s="258"/>
      <c r="AAK104" s="258"/>
      <c r="AAL104" s="258"/>
      <c r="AAM104" s="258"/>
      <c r="AAN104" s="258"/>
      <c r="AAO104" s="258"/>
      <c r="AAP104" s="258"/>
      <c r="AAQ104" s="258"/>
      <c r="AAR104" s="258"/>
      <c r="AAS104" s="258"/>
      <c r="AAT104" s="258"/>
      <c r="AAU104" s="258"/>
      <c r="AAV104" s="258"/>
      <c r="AAW104" s="258"/>
      <c r="AAX104" s="258"/>
      <c r="AAY104" s="258"/>
      <c r="AAZ104" s="258"/>
      <c r="ABA104" s="258"/>
      <c r="ABB104" s="258"/>
      <c r="ABC104" s="258"/>
      <c r="ABD104" s="258"/>
      <c r="ABE104" s="258"/>
      <c r="ABF104" s="258"/>
      <c r="ABG104" s="258"/>
      <c r="ABH104" s="258"/>
      <c r="ABI104" s="258"/>
      <c r="ABJ104" s="258"/>
      <c r="ABK104" s="258"/>
      <c r="ABL104" s="258"/>
      <c r="ABM104" s="258"/>
      <c r="ABN104" s="258"/>
      <c r="ABO104" s="258"/>
      <c r="ABP104" s="258"/>
      <c r="ABQ104" s="258"/>
      <c r="ABR104" s="258"/>
      <c r="ABS104" s="258"/>
      <c r="ABT104" s="258"/>
      <c r="ABU104" s="258"/>
      <c r="ABV104" s="258"/>
      <c r="ABW104" s="258"/>
      <c r="ABX104" s="258"/>
      <c r="ABY104" s="258"/>
      <c r="ABZ104" s="258"/>
      <c r="ACA104" s="258"/>
      <c r="ACB104" s="258"/>
      <c r="ACC104" s="258"/>
      <c r="ACD104" s="258"/>
      <c r="ACE104" s="258"/>
      <c r="ACF104" s="258"/>
      <c r="ACG104" s="258"/>
      <c r="ACH104" s="258"/>
      <c r="ACI104" s="258"/>
      <c r="ACJ104" s="258"/>
      <c r="ACK104" s="258"/>
      <c r="ACL104" s="258"/>
      <c r="ACM104" s="258"/>
      <c r="ACN104" s="258"/>
      <c r="ACO104" s="258"/>
      <c r="ACP104" s="258"/>
      <c r="ACQ104" s="258"/>
      <c r="ACR104" s="258"/>
      <c r="ACS104" s="258"/>
      <c r="ACT104" s="258"/>
      <c r="ACU104" s="258"/>
      <c r="ACV104" s="258"/>
      <c r="ACW104" s="258"/>
      <c r="ACX104" s="258"/>
      <c r="ACY104" s="258"/>
      <c r="ACZ104" s="258"/>
      <c r="ADA104" s="258"/>
      <c r="ADB104" s="258"/>
      <c r="ADC104" s="258"/>
      <c r="ADD104" s="258"/>
      <c r="ADE104" s="258"/>
      <c r="ADF104" s="258"/>
      <c r="ADG104" s="258"/>
      <c r="ADH104" s="258"/>
      <c r="ADI104" s="258"/>
      <c r="ADJ104" s="258"/>
      <c r="ADK104" s="258"/>
      <c r="ADL104" s="258"/>
      <c r="ADM104" s="258"/>
      <c r="ADN104" s="258"/>
      <c r="ADO104" s="258"/>
      <c r="ADP104" s="258"/>
      <c r="ADQ104" s="258"/>
      <c r="ADR104" s="258"/>
      <c r="ADS104" s="258"/>
      <c r="ADT104" s="258"/>
      <c r="ADU104" s="258"/>
      <c r="ADV104" s="258"/>
      <c r="ADW104" s="258"/>
      <c r="ADX104" s="258"/>
      <c r="ADY104" s="258"/>
      <c r="ADZ104" s="258"/>
      <c r="AEA104" s="258"/>
      <c r="AEB104" s="258"/>
      <c r="AEC104" s="258"/>
      <c r="AED104" s="258"/>
      <c r="AEE104" s="258"/>
      <c r="AEF104" s="258"/>
      <c r="AEG104" s="258"/>
      <c r="AEH104" s="258"/>
      <c r="AEI104" s="258"/>
      <c r="AEJ104" s="258"/>
      <c r="AEK104" s="258"/>
      <c r="AEL104" s="258"/>
      <c r="AEM104" s="258"/>
      <c r="AEN104" s="258"/>
      <c r="AEO104" s="258"/>
      <c r="AEP104" s="258"/>
      <c r="AEQ104" s="258"/>
      <c r="AER104" s="258"/>
      <c r="AES104" s="258"/>
      <c r="AET104" s="258"/>
      <c r="AEU104" s="258"/>
      <c r="AEV104" s="258"/>
      <c r="AEW104" s="258"/>
      <c r="AEX104" s="258"/>
      <c r="AEY104" s="258"/>
      <c r="AEZ104" s="258"/>
      <c r="AFA104" s="258"/>
      <c r="AFB104" s="258"/>
      <c r="AFC104" s="258"/>
      <c r="AFD104" s="258"/>
      <c r="AFE104" s="258"/>
      <c r="AFF104" s="258"/>
      <c r="AFG104" s="258"/>
      <c r="AFH104" s="258"/>
      <c r="AFI104" s="258"/>
      <c r="AFJ104" s="258"/>
      <c r="AFK104" s="258"/>
      <c r="AFL104" s="258"/>
      <c r="AFM104" s="258"/>
      <c r="AFN104" s="258"/>
      <c r="AFO104" s="258"/>
      <c r="AFP104" s="258"/>
      <c r="AFQ104" s="258"/>
      <c r="AFR104" s="258"/>
      <c r="AFS104" s="258"/>
      <c r="AFT104" s="258"/>
      <c r="AFU104" s="258"/>
      <c r="AFV104" s="258"/>
      <c r="AFW104" s="258"/>
      <c r="AFX104" s="258"/>
      <c r="AFY104" s="258"/>
      <c r="AFZ104" s="258"/>
      <c r="AGA104" s="258"/>
      <c r="AGB104" s="258"/>
      <c r="AGC104" s="258"/>
      <c r="AGD104" s="258"/>
      <c r="AGE104" s="258"/>
      <c r="AGF104" s="258"/>
      <c r="AGG104" s="258"/>
      <c r="AGH104" s="258"/>
      <c r="AGI104" s="258"/>
      <c r="AGJ104" s="258"/>
      <c r="AGK104" s="258"/>
      <c r="AGL104" s="258"/>
      <c r="AGM104" s="258"/>
      <c r="AGN104" s="258"/>
      <c r="AGO104" s="258"/>
      <c r="AGP104" s="258"/>
      <c r="AGQ104" s="258"/>
      <c r="AGR104" s="258"/>
      <c r="AGS104" s="258"/>
      <c r="AGT104" s="258"/>
      <c r="AGU104" s="258"/>
      <c r="AGV104" s="258"/>
      <c r="AGW104" s="258"/>
      <c r="AGX104" s="258"/>
      <c r="AGY104" s="258"/>
      <c r="AGZ104" s="258"/>
      <c r="AHA104" s="258"/>
      <c r="AHB104" s="258"/>
      <c r="AHC104" s="258"/>
      <c r="AHD104" s="258"/>
      <c r="AHE104" s="258"/>
      <c r="AHF104" s="258"/>
      <c r="AHG104" s="258"/>
      <c r="AHH104" s="258"/>
      <c r="AHI104" s="258"/>
      <c r="AHJ104" s="258"/>
      <c r="AHK104" s="258"/>
      <c r="AHL104" s="258"/>
      <c r="AHM104" s="258"/>
      <c r="AHN104" s="258"/>
      <c r="AHO104" s="258"/>
      <c r="AHP104" s="258"/>
      <c r="AHQ104" s="258"/>
      <c r="AHR104" s="258"/>
      <c r="AHS104" s="258"/>
      <c r="AHT104" s="258"/>
      <c r="AHU104" s="258"/>
      <c r="AHV104" s="258"/>
      <c r="AHW104" s="258"/>
      <c r="AHX104" s="258"/>
      <c r="AHY104" s="258"/>
      <c r="AHZ104" s="258"/>
      <c r="AIA104" s="258"/>
      <c r="AIB104" s="258"/>
      <c r="AIC104" s="258"/>
      <c r="AID104" s="258"/>
      <c r="AIE104" s="258"/>
      <c r="AIF104" s="258"/>
      <c r="AIG104" s="258"/>
      <c r="AIH104" s="258"/>
      <c r="AII104" s="258"/>
      <c r="AIJ104" s="258"/>
      <c r="AIK104" s="258"/>
      <c r="AIL104" s="258"/>
      <c r="AIM104" s="258"/>
      <c r="AIN104" s="258"/>
      <c r="AIO104" s="258"/>
      <c r="AIP104" s="258"/>
      <c r="AIQ104" s="258"/>
      <c r="AIR104" s="258"/>
      <c r="AIS104" s="258"/>
      <c r="AIT104" s="258"/>
      <c r="AIU104" s="258"/>
      <c r="AIV104" s="258"/>
      <c r="AIW104" s="258"/>
      <c r="AIX104" s="258"/>
      <c r="AIY104" s="258"/>
      <c r="AIZ104" s="258"/>
      <c r="AJA104" s="258"/>
      <c r="AJB104" s="258"/>
      <c r="AJC104" s="258"/>
      <c r="AJD104" s="258"/>
      <c r="AJE104" s="258"/>
      <c r="AJF104" s="258"/>
      <c r="AJG104" s="258"/>
      <c r="AJH104" s="258"/>
      <c r="AJI104" s="258"/>
      <c r="AJJ104" s="258"/>
      <c r="AJK104" s="258"/>
      <c r="AJL104" s="258"/>
      <c r="AJM104" s="258"/>
      <c r="AJN104" s="258"/>
      <c r="AJO104" s="258"/>
      <c r="AJP104" s="258"/>
      <c r="AJQ104" s="258"/>
      <c r="AJR104" s="258"/>
      <c r="AJS104" s="258"/>
      <c r="AJT104" s="258"/>
      <c r="AJU104" s="258"/>
      <c r="AJV104" s="258"/>
      <c r="AJW104" s="258"/>
      <c r="AJX104" s="258"/>
      <c r="AJY104" s="258"/>
      <c r="AJZ104" s="258"/>
      <c r="AKA104" s="258"/>
      <c r="AKB104" s="258"/>
      <c r="AKC104" s="258"/>
      <c r="AKD104" s="258"/>
      <c r="AKE104" s="258"/>
      <c r="AKF104" s="258"/>
      <c r="AKG104" s="258"/>
      <c r="AKH104" s="258"/>
      <c r="AKI104" s="258"/>
      <c r="AKJ104" s="258"/>
      <c r="AKK104" s="258"/>
      <c r="AKL104" s="258"/>
      <c r="AKM104" s="258"/>
      <c r="AKN104" s="258"/>
      <c r="AKO104" s="258"/>
      <c r="AKP104" s="258"/>
      <c r="AKQ104" s="258"/>
      <c r="AKR104" s="258"/>
      <c r="AKS104" s="258"/>
      <c r="AKT104" s="258"/>
      <c r="AKU104" s="258"/>
      <c r="AKV104" s="258"/>
      <c r="AKW104" s="258"/>
      <c r="AKX104" s="258"/>
      <c r="AKY104" s="258"/>
      <c r="AKZ104" s="258"/>
      <c r="ALA104" s="258"/>
      <c r="ALB104" s="258"/>
      <c r="ALC104" s="258"/>
      <c r="ALD104" s="258"/>
      <c r="ALE104" s="258"/>
      <c r="ALF104" s="258"/>
      <c r="ALG104" s="258"/>
      <c r="ALH104" s="258"/>
      <c r="ALI104" s="258"/>
      <c r="ALJ104" s="258"/>
      <c r="ALK104" s="258"/>
      <c r="ALL104" s="258"/>
      <c r="ALM104" s="258"/>
      <c r="ALN104" s="258"/>
      <c r="ALO104" s="258"/>
      <c r="ALP104" s="258"/>
      <c r="ALQ104" s="258"/>
      <c r="ALR104" s="258"/>
      <c r="ALS104" s="258"/>
      <c r="ALT104" s="258"/>
      <c r="ALU104" s="258"/>
      <c r="ALV104" s="258"/>
      <c r="ALW104" s="258"/>
      <c r="ALX104" s="258"/>
      <c r="ALY104" s="258"/>
      <c r="ALZ104" s="258"/>
      <c r="AMA104" s="258"/>
      <c r="AMB104" s="258"/>
      <c r="AMC104" s="258"/>
    </row>
    <row r="105" customFormat="false" ht="21.75" hidden="false" customHeight="true" outlineLevel="0" collapsed="false">
      <c r="A105" s="860" t="s">
        <v>510</v>
      </c>
      <c r="B105" s="860"/>
      <c r="C105" s="860"/>
      <c r="D105" s="861" t="n">
        <f aca="false">Dados!$G$29</f>
        <v>1</v>
      </c>
      <c r="E105" s="861" t="n">
        <f aca="false">Dados!$I$29</f>
        <v>0</v>
      </c>
      <c r="F105" s="861" t="n">
        <f aca="false">Dados!$K$29</f>
        <v>0</v>
      </c>
      <c r="G105" s="861" t="n">
        <f aca="false">Dados!$M$29</f>
        <v>0</v>
      </c>
      <c r="H105" s="861" t="n">
        <f aca="false">Dados!$O$29</f>
        <v>0</v>
      </c>
      <c r="I105" s="862" t="n">
        <f aca="false">Dados!$Q$29</f>
        <v>2</v>
      </c>
      <c r="J105" s="863"/>
      <c r="L105" s="468"/>
      <c r="M105" s="468"/>
      <c r="N105" s="468"/>
      <c r="O105" s="468"/>
      <c r="P105" s="468"/>
      <c r="Q105" s="468"/>
      <c r="R105" s="468"/>
      <c r="S105" s="837"/>
    </row>
    <row r="106" customFormat="false" ht="21.75" hidden="false" customHeight="true" outlineLevel="0" collapsed="false">
      <c r="A106" s="864" t="s">
        <v>5</v>
      </c>
      <c r="B106" s="864"/>
      <c r="C106" s="864"/>
      <c r="D106" s="865" t="n">
        <f aca="false">((D103*D104)*D105)</f>
        <v>17511.4</v>
      </c>
      <c r="E106" s="865" t="n">
        <f aca="false">((E103*E104)*E105)</f>
        <v>0</v>
      </c>
      <c r="F106" s="865" t="n">
        <f aca="false">((F103*F104)*F105)</f>
        <v>0</v>
      </c>
      <c r="G106" s="865" t="n">
        <f aca="false">((G103*G104)*G105)</f>
        <v>0</v>
      </c>
      <c r="H106" s="865" t="n">
        <f aca="false">((H103*H104)*H105)</f>
        <v>0</v>
      </c>
      <c r="I106" s="866" t="n">
        <f aca="false">((I103*I104)*I105)</f>
        <v>21358.1</v>
      </c>
      <c r="J106" s="867"/>
      <c r="L106" s="468"/>
      <c r="M106" s="468"/>
      <c r="N106" s="468"/>
      <c r="O106" s="468"/>
      <c r="P106" s="468"/>
      <c r="Q106" s="468"/>
      <c r="R106" s="468"/>
      <c r="S106" s="837"/>
    </row>
    <row r="107" customFormat="false" ht="21.75" hidden="false" customHeight="true" outlineLevel="0" collapsed="false">
      <c r="A107" s="870" t="s">
        <v>511</v>
      </c>
      <c r="B107" s="871" t="s">
        <v>512</v>
      </c>
      <c r="C107" s="872" t="s">
        <v>513</v>
      </c>
      <c r="D107" s="873" t="n">
        <v>0</v>
      </c>
      <c r="E107" s="873" t="n">
        <v>0</v>
      </c>
      <c r="F107" s="873" t="n">
        <v>0</v>
      </c>
      <c r="G107" s="873" t="n">
        <v>0</v>
      </c>
      <c r="H107" s="873" t="n">
        <v>0</v>
      </c>
      <c r="I107" s="875" t="n">
        <v>0</v>
      </c>
      <c r="J107" s="876"/>
      <c r="L107" s="468"/>
      <c r="M107" s="468"/>
      <c r="N107" s="468"/>
      <c r="O107" s="468"/>
      <c r="P107" s="468"/>
      <c r="Q107" s="468"/>
      <c r="R107" s="468"/>
      <c r="S107" s="837"/>
    </row>
    <row r="108" customFormat="false" ht="21.75" hidden="false" customHeight="true" outlineLevel="0" collapsed="false">
      <c r="A108" s="870"/>
      <c r="B108" s="871"/>
      <c r="C108" s="877" t="s">
        <v>384</v>
      </c>
      <c r="D108" s="878" t="n">
        <f aca="false">ROUND((D103/30*D107),2)</f>
        <v>0</v>
      </c>
      <c r="E108" s="878" t="n">
        <f aca="false">ROUND((E103/30*E107),2)</f>
        <v>0</v>
      </c>
      <c r="F108" s="878" t="n">
        <f aca="false">ROUND((F103/30*F107),2)</f>
        <v>0</v>
      </c>
      <c r="G108" s="878" t="n">
        <f aca="false">ROUND((G103/30*G107),2)</f>
        <v>0</v>
      </c>
      <c r="H108" s="878" t="n">
        <f aca="false">ROUND((H103/30*H107),2)</f>
        <v>0</v>
      </c>
      <c r="I108" s="879" t="n">
        <f aca="false">ROUND((I103/30*I107),2)</f>
        <v>0</v>
      </c>
      <c r="J108" s="880"/>
      <c r="L108" s="468"/>
      <c r="M108" s="468"/>
      <c r="N108" s="468"/>
      <c r="O108" s="468"/>
      <c r="P108" s="468"/>
      <c r="Q108" s="468"/>
      <c r="R108" s="468"/>
      <c r="S108" s="837"/>
    </row>
    <row r="109" s="258" customFormat="true" ht="21.75" hidden="false" customHeight="true" outlineLevel="0" collapsed="false">
      <c r="A109" s="870"/>
      <c r="B109" s="881" t="s">
        <v>514</v>
      </c>
      <c r="C109" s="882" t="s">
        <v>515</v>
      </c>
      <c r="D109" s="883" t="n">
        <f aca="false">JUA!$G$87</f>
        <v>7132.1</v>
      </c>
      <c r="E109" s="883" t="n">
        <f aca="false">JUA!$H$87</f>
        <v>0</v>
      </c>
      <c r="F109" s="883" t="n">
        <f aca="false">JUA!$I$87</f>
        <v>0</v>
      </c>
      <c r="G109" s="883" t="n">
        <f aca="false">JUA!$J$87</f>
        <v>0</v>
      </c>
      <c r="H109" s="883" t="n">
        <f aca="false">JUA!$K$87</f>
        <v>0</v>
      </c>
      <c r="I109" s="884" t="n">
        <f aca="false">JUA!$L$87</f>
        <v>8824.4</v>
      </c>
      <c r="J109" s="885"/>
      <c r="L109" s="468"/>
      <c r="M109" s="468"/>
      <c r="N109" s="468"/>
      <c r="O109" s="468"/>
      <c r="P109" s="468"/>
      <c r="Q109" s="468"/>
      <c r="R109" s="468"/>
      <c r="S109" s="837"/>
    </row>
    <row r="110" s="258" customFormat="true" ht="21.75" hidden="false" customHeight="true" outlineLevel="0" collapsed="false">
      <c r="A110" s="870"/>
      <c r="B110" s="881"/>
      <c r="C110" s="886" t="s">
        <v>516</v>
      </c>
      <c r="D110" s="887" t="n">
        <v>0</v>
      </c>
      <c r="E110" s="887" t="n">
        <v>0</v>
      </c>
      <c r="F110" s="887" t="n">
        <v>0</v>
      </c>
      <c r="G110" s="887" t="n">
        <v>0</v>
      </c>
      <c r="H110" s="887" t="n">
        <v>0</v>
      </c>
      <c r="I110" s="888" t="n">
        <v>0</v>
      </c>
      <c r="J110" s="889"/>
      <c r="L110" s="468"/>
      <c r="M110" s="468"/>
      <c r="N110" s="468"/>
      <c r="O110" s="468"/>
      <c r="P110" s="468"/>
      <c r="Q110" s="468"/>
      <c r="R110" s="468"/>
      <c r="S110" s="837"/>
    </row>
    <row r="111" s="258" customFormat="true" ht="21.75" hidden="false" customHeight="true" outlineLevel="0" collapsed="false">
      <c r="A111" s="870"/>
      <c r="B111" s="881"/>
      <c r="C111" s="890" t="s">
        <v>517</v>
      </c>
      <c r="D111" s="891" t="n">
        <f aca="false">ROUND(((D109/30)*D110),2)</f>
        <v>0</v>
      </c>
      <c r="E111" s="891" t="n">
        <f aca="false">ROUND(((E109/30)*E110),2)</f>
        <v>0</v>
      </c>
      <c r="F111" s="891" t="n">
        <f aca="false">ROUND(((F109/30)*F110),2)</f>
        <v>0</v>
      </c>
      <c r="G111" s="891" t="n">
        <f aca="false">ROUND(((G109/30)*G110),2)</f>
        <v>0</v>
      </c>
      <c r="H111" s="891" t="n">
        <f aca="false">ROUND(((H109/30)*H110),2)</f>
        <v>0</v>
      </c>
      <c r="I111" s="892" t="n">
        <f aca="false">ROUND(((I109/30)*I110),2)</f>
        <v>0</v>
      </c>
      <c r="J111" s="893"/>
      <c r="L111" s="468"/>
      <c r="M111" s="468"/>
      <c r="N111" s="468"/>
      <c r="O111" s="468"/>
      <c r="P111" s="468"/>
      <c r="Q111" s="468"/>
      <c r="R111" s="468"/>
      <c r="S111" s="837"/>
    </row>
    <row r="112" customFormat="false" ht="39" hidden="false" customHeight="true" outlineLevel="0" collapsed="false">
      <c r="A112" s="894" t="s">
        <v>518</v>
      </c>
      <c r="B112" s="894"/>
      <c r="C112" s="894"/>
      <c r="D112" s="895" t="n">
        <f aca="false">D108+D111</f>
        <v>0</v>
      </c>
      <c r="E112" s="895" t="n">
        <f aca="false">E108+E111</f>
        <v>0</v>
      </c>
      <c r="F112" s="895" t="n">
        <f aca="false">F108+F111</f>
        <v>0</v>
      </c>
      <c r="G112" s="895" t="n">
        <f aca="false">G108+G111</f>
        <v>0</v>
      </c>
      <c r="H112" s="895" t="n">
        <f aca="false">H108+H111</f>
        <v>0</v>
      </c>
      <c r="I112" s="896" t="n">
        <f aca="false">I108+I111</f>
        <v>0</v>
      </c>
      <c r="J112" s="897"/>
      <c r="L112" s="468"/>
      <c r="M112" s="468"/>
      <c r="N112" s="468"/>
      <c r="O112" s="468"/>
      <c r="P112" s="468"/>
      <c r="Q112" s="468"/>
      <c r="R112" s="468"/>
      <c r="S112" s="837"/>
    </row>
    <row r="113" customFormat="false" ht="39.75" hidden="false" customHeight="true" outlineLevel="0" collapsed="false">
      <c r="A113" s="898" t="str">
        <f aca="false">A18</f>
        <v>TOTAL CATEGORIA</v>
      </c>
      <c r="B113" s="899"/>
      <c r="C113" s="899"/>
      <c r="D113" s="900" t="n">
        <f aca="false">D106-D112</f>
        <v>17511.4</v>
      </c>
      <c r="E113" s="900" t="n">
        <f aca="false">E106-E112</f>
        <v>0</v>
      </c>
      <c r="F113" s="900" t="n">
        <f aca="false">F106-F112</f>
        <v>0</v>
      </c>
      <c r="G113" s="900" t="n">
        <f aca="false">G106-G112</f>
        <v>0</v>
      </c>
      <c r="H113" s="900" t="n">
        <f aca="false">H106-H112</f>
        <v>0</v>
      </c>
      <c r="I113" s="901" t="n">
        <f aca="false">I106-I112</f>
        <v>21358.1</v>
      </c>
      <c r="J113" s="902"/>
      <c r="L113" s="468"/>
      <c r="M113" s="468"/>
      <c r="N113" s="468"/>
      <c r="O113" s="468"/>
      <c r="P113" s="468"/>
      <c r="Q113" s="468"/>
      <c r="R113" s="468"/>
      <c r="S113" s="837"/>
    </row>
    <row r="114" customFormat="false" ht="27.75" hidden="false" customHeight="true" outlineLevel="0" collapsed="false">
      <c r="A114" s="903" t="s">
        <v>520</v>
      </c>
      <c r="B114" s="903"/>
      <c r="C114" s="903"/>
      <c r="D114" s="903"/>
      <c r="E114" s="903"/>
      <c r="F114" s="903"/>
      <c r="G114" s="903"/>
      <c r="H114" s="903"/>
      <c r="I114" s="904" t="n">
        <f aca="false">SUM(D113:I113)</f>
        <v>38869.5</v>
      </c>
      <c r="J114" s="905" t="n">
        <f aca="false">RESUMO!F59</f>
        <v>0</v>
      </c>
      <c r="L114" s="468"/>
      <c r="M114" s="468"/>
      <c r="N114" s="468"/>
      <c r="O114" s="468"/>
      <c r="P114" s="468"/>
      <c r="Q114" s="468"/>
      <c r="R114" s="468"/>
      <c r="S114" s="837"/>
    </row>
    <row r="115" customFormat="false" ht="27.75" hidden="false" customHeight="true" outlineLevel="0" collapsed="false">
      <c r="A115" s="906" t="s">
        <v>521</v>
      </c>
      <c r="B115" s="906"/>
      <c r="C115" s="906"/>
      <c r="D115" s="906"/>
      <c r="E115" s="906"/>
      <c r="F115" s="906"/>
      <c r="G115" s="906"/>
      <c r="H115" s="906"/>
      <c r="I115" s="907" t="n">
        <f aca="false">RESUMO!N14</f>
        <v>38869.5</v>
      </c>
      <c r="J115" s="908"/>
      <c r="L115" s="468"/>
      <c r="M115" s="468"/>
      <c r="N115" s="468"/>
      <c r="O115" s="468"/>
      <c r="P115" s="468"/>
      <c r="Q115" s="468"/>
      <c r="R115" s="468"/>
      <c r="S115" s="837"/>
    </row>
    <row r="116" customFormat="false" ht="27.75" hidden="false" customHeight="true" outlineLevel="0" collapsed="false">
      <c r="A116" s="909" t="s">
        <v>522</v>
      </c>
      <c r="B116" s="909"/>
      <c r="C116" s="909"/>
      <c r="D116" s="909"/>
      <c r="E116" s="909"/>
      <c r="F116" s="909"/>
      <c r="G116" s="910"/>
      <c r="H116" s="911"/>
      <c r="I116" s="912"/>
      <c r="J116" s="912"/>
      <c r="L116" s="468"/>
      <c r="M116" s="468"/>
      <c r="N116" s="468"/>
      <c r="O116" s="468"/>
      <c r="P116" s="468"/>
      <c r="Q116" s="468"/>
      <c r="R116" s="468"/>
      <c r="S116" s="837"/>
    </row>
    <row r="117" customFormat="false" ht="27.75" hidden="false" customHeight="true" outlineLevel="0" collapsed="false">
      <c r="A117" s="913"/>
      <c r="B117" s="914"/>
      <c r="C117" s="915"/>
      <c r="D117" s="915"/>
      <c r="E117" s="915"/>
      <c r="F117" s="917"/>
      <c r="G117" s="918"/>
      <c r="H117" s="919"/>
      <c r="I117" s="920"/>
      <c r="J117" s="921"/>
      <c r="L117" s="922"/>
      <c r="M117" s="922"/>
      <c r="N117" s="922"/>
      <c r="O117" s="922"/>
      <c r="P117" s="922"/>
      <c r="Q117" s="922"/>
      <c r="R117" s="922"/>
      <c r="S117" s="923"/>
    </row>
    <row r="118" customFormat="false" ht="27.75" hidden="false" customHeight="true" outlineLevel="0" collapsed="false">
      <c r="A118" s="913"/>
      <c r="B118" s="924"/>
      <c r="C118" s="258"/>
      <c r="D118" s="258"/>
      <c r="E118" s="258"/>
      <c r="F118" s="925"/>
      <c r="G118" s="926"/>
      <c r="H118" s="927"/>
      <c r="I118" s="928"/>
      <c r="J118" s="929"/>
      <c r="L118" s="922"/>
      <c r="M118" s="922"/>
      <c r="N118" s="922"/>
      <c r="O118" s="922"/>
      <c r="P118" s="922"/>
      <c r="Q118" s="922"/>
      <c r="R118" s="922"/>
      <c r="S118" s="923"/>
      <c r="W118" s="258"/>
      <c r="X118" s="258"/>
      <c r="Y118" s="258"/>
      <c r="Z118" s="258"/>
      <c r="AA118" s="258"/>
      <c r="AB118" s="258"/>
      <c r="AC118" s="258"/>
      <c r="AD118" s="258"/>
      <c r="AE118" s="258"/>
      <c r="AF118" s="258"/>
      <c r="AG118" s="258"/>
      <c r="AH118" s="258"/>
      <c r="AI118" s="258"/>
      <c r="AJ118" s="258"/>
      <c r="AK118" s="258"/>
      <c r="AL118" s="258"/>
      <c r="AM118" s="258"/>
      <c r="AN118" s="258"/>
      <c r="AO118" s="258"/>
      <c r="AP118" s="258"/>
      <c r="AQ118" s="258"/>
      <c r="AR118" s="258"/>
      <c r="AS118" s="258"/>
      <c r="AT118" s="258"/>
      <c r="AU118" s="258"/>
      <c r="AV118" s="258"/>
      <c r="AW118" s="258"/>
      <c r="AX118" s="258"/>
      <c r="AY118" s="258"/>
      <c r="AZ118" s="258"/>
      <c r="BA118" s="258"/>
      <c r="BB118" s="258"/>
      <c r="BC118" s="258"/>
      <c r="BD118" s="258"/>
      <c r="BE118" s="258"/>
      <c r="BF118" s="258"/>
      <c r="BG118" s="258"/>
      <c r="BH118" s="258"/>
      <c r="BI118" s="258"/>
      <c r="BJ118" s="258"/>
      <c r="BK118" s="258"/>
      <c r="BL118" s="258"/>
      <c r="BM118" s="258"/>
      <c r="BN118" s="258"/>
      <c r="BO118" s="258"/>
      <c r="BP118" s="258"/>
      <c r="BQ118" s="258"/>
      <c r="BR118" s="258"/>
      <c r="BS118" s="258"/>
      <c r="BT118" s="258"/>
      <c r="BU118" s="258"/>
      <c r="BV118" s="258"/>
      <c r="BW118" s="258"/>
      <c r="BX118" s="258"/>
      <c r="BY118" s="258"/>
      <c r="BZ118" s="258"/>
      <c r="CA118" s="258"/>
      <c r="CB118" s="258"/>
      <c r="CC118" s="258"/>
      <c r="CD118" s="258"/>
      <c r="CE118" s="258"/>
      <c r="CF118" s="258"/>
      <c r="CG118" s="258"/>
      <c r="CH118" s="258"/>
      <c r="CI118" s="258"/>
      <c r="CJ118" s="258"/>
      <c r="CK118" s="258"/>
      <c r="CL118" s="258"/>
      <c r="CM118" s="258"/>
      <c r="CN118" s="258"/>
      <c r="CO118" s="258"/>
      <c r="CP118" s="258"/>
      <c r="CQ118" s="258"/>
      <c r="CR118" s="258"/>
      <c r="CS118" s="258"/>
      <c r="CT118" s="258"/>
      <c r="CU118" s="258"/>
      <c r="CV118" s="258"/>
      <c r="CW118" s="258"/>
      <c r="CX118" s="258"/>
      <c r="CY118" s="258"/>
      <c r="CZ118" s="258"/>
      <c r="DA118" s="258"/>
      <c r="DB118" s="258"/>
      <c r="DC118" s="258"/>
      <c r="DD118" s="258"/>
      <c r="DE118" s="258"/>
      <c r="DF118" s="258"/>
      <c r="DG118" s="258"/>
      <c r="DH118" s="258"/>
      <c r="DI118" s="258"/>
      <c r="DJ118" s="258"/>
      <c r="DK118" s="258"/>
      <c r="DL118" s="258"/>
      <c r="DM118" s="258"/>
      <c r="DN118" s="258"/>
      <c r="DO118" s="258"/>
      <c r="DP118" s="258"/>
      <c r="DQ118" s="258"/>
      <c r="DR118" s="258"/>
      <c r="DS118" s="258"/>
      <c r="DT118" s="258"/>
      <c r="DU118" s="258"/>
      <c r="DV118" s="258"/>
      <c r="DW118" s="258"/>
      <c r="DX118" s="258"/>
      <c r="DY118" s="258"/>
      <c r="DZ118" s="258"/>
      <c r="EA118" s="258"/>
      <c r="EB118" s="258"/>
      <c r="EC118" s="258"/>
      <c r="ED118" s="258"/>
      <c r="EE118" s="258"/>
      <c r="EF118" s="258"/>
      <c r="EG118" s="258"/>
      <c r="EH118" s="258"/>
      <c r="EI118" s="258"/>
      <c r="EJ118" s="258"/>
      <c r="EK118" s="258"/>
      <c r="EL118" s="258"/>
      <c r="EM118" s="258"/>
      <c r="EN118" s="258"/>
      <c r="EO118" s="258"/>
      <c r="EP118" s="258"/>
      <c r="EQ118" s="258"/>
      <c r="ER118" s="258"/>
      <c r="ES118" s="258"/>
      <c r="ET118" s="258"/>
      <c r="EU118" s="258"/>
      <c r="EV118" s="258"/>
      <c r="EW118" s="258"/>
      <c r="EX118" s="258"/>
      <c r="EY118" s="258"/>
      <c r="EZ118" s="258"/>
      <c r="FA118" s="258"/>
      <c r="FB118" s="258"/>
      <c r="FC118" s="258"/>
      <c r="FD118" s="258"/>
      <c r="FE118" s="258"/>
      <c r="FF118" s="258"/>
      <c r="FG118" s="258"/>
      <c r="FH118" s="258"/>
      <c r="FI118" s="258"/>
      <c r="FJ118" s="258"/>
      <c r="FK118" s="258"/>
      <c r="FL118" s="258"/>
      <c r="FM118" s="258"/>
      <c r="FN118" s="258"/>
      <c r="FO118" s="258"/>
      <c r="FP118" s="258"/>
      <c r="FQ118" s="258"/>
      <c r="FR118" s="258"/>
      <c r="FS118" s="258"/>
      <c r="FT118" s="258"/>
      <c r="FU118" s="258"/>
      <c r="FV118" s="258"/>
      <c r="FW118" s="258"/>
      <c r="FX118" s="258"/>
      <c r="FY118" s="258"/>
      <c r="FZ118" s="258"/>
      <c r="GA118" s="258"/>
      <c r="GB118" s="258"/>
      <c r="GC118" s="258"/>
      <c r="GD118" s="258"/>
      <c r="GE118" s="258"/>
      <c r="GF118" s="258"/>
      <c r="GG118" s="258"/>
      <c r="GH118" s="258"/>
      <c r="GI118" s="258"/>
      <c r="GJ118" s="258"/>
      <c r="GK118" s="258"/>
      <c r="GL118" s="258"/>
      <c r="GM118" s="258"/>
      <c r="GN118" s="258"/>
      <c r="GO118" s="258"/>
      <c r="GP118" s="258"/>
      <c r="GQ118" s="258"/>
      <c r="GR118" s="258"/>
      <c r="GS118" s="258"/>
      <c r="GT118" s="258"/>
      <c r="GU118" s="258"/>
      <c r="GV118" s="258"/>
      <c r="GW118" s="258"/>
      <c r="GX118" s="258"/>
      <c r="GY118" s="258"/>
      <c r="GZ118" s="258"/>
      <c r="HA118" s="258"/>
      <c r="HB118" s="258"/>
      <c r="HC118" s="258"/>
      <c r="HD118" s="258"/>
      <c r="HE118" s="258"/>
      <c r="HF118" s="258"/>
      <c r="HG118" s="258"/>
      <c r="HH118" s="258"/>
      <c r="HI118" s="258"/>
      <c r="HJ118" s="258"/>
      <c r="HK118" s="258"/>
      <c r="HL118" s="258"/>
      <c r="HM118" s="258"/>
      <c r="HN118" s="258"/>
      <c r="HO118" s="258"/>
      <c r="HP118" s="258"/>
      <c r="HQ118" s="258"/>
      <c r="HR118" s="258"/>
      <c r="HS118" s="258"/>
      <c r="HT118" s="258"/>
      <c r="HU118" s="258"/>
      <c r="HV118" s="258"/>
      <c r="HW118" s="258"/>
      <c r="HX118" s="258"/>
      <c r="HY118" s="258"/>
      <c r="HZ118" s="258"/>
      <c r="IA118" s="258"/>
      <c r="IB118" s="258"/>
      <c r="IC118" s="258"/>
      <c r="ID118" s="258"/>
      <c r="IE118" s="258"/>
      <c r="IF118" s="258"/>
      <c r="IG118" s="258"/>
      <c r="IH118" s="258"/>
      <c r="II118" s="258"/>
      <c r="IJ118" s="258"/>
      <c r="IK118" s="258"/>
      <c r="IL118" s="258"/>
      <c r="IM118" s="258"/>
      <c r="IN118" s="258"/>
      <c r="IO118" s="258"/>
      <c r="IP118" s="258"/>
      <c r="IQ118" s="258"/>
      <c r="IR118" s="258"/>
      <c r="IS118" s="258"/>
      <c r="IT118" s="258"/>
      <c r="IU118" s="258"/>
      <c r="IV118" s="258"/>
      <c r="IW118" s="258"/>
      <c r="IX118" s="258"/>
      <c r="IY118" s="258"/>
      <c r="IZ118" s="258"/>
      <c r="JA118" s="258"/>
      <c r="JB118" s="258"/>
      <c r="JC118" s="258"/>
      <c r="JD118" s="258"/>
      <c r="JE118" s="258"/>
      <c r="JF118" s="258"/>
      <c r="JG118" s="258"/>
      <c r="JH118" s="258"/>
      <c r="JI118" s="258"/>
      <c r="JJ118" s="258"/>
      <c r="JK118" s="258"/>
      <c r="JL118" s="258"/>
      <c r="JM118" s="258"/>
      <c r="JN118" s="258"/>
      <c r="JO118" s="258"/>
      <c r="JP118" s="258"/>
      <c r="JQ118" s="258"/>
      <c r="JR118" s="258"/>
      <c r="JS118" s="258"/>
      <c r="JT118" s="258"/>
      <c r="JU118" s="258"/>
      <c r="JV118" s="258"/>
      <c r="JW118" s="258"/>
      <c r="JX118" s="258"/>
      <c r="JY118" s="258"/>
      <c r="JZ118" s="258"/>
      <c r="KA118" s="258"/>
      <c r="KB118" s="258"/>
      <c r="KC118" s="258"/>
      <c r="KD118" s="258"/>
      <c r="KE118" s="258"/>
      <c r="KF118" s="258"/>
      <c r="KG118" s="258"/>
      <c r="KH118" s="258"/>
      <c r="KI118" s="258"/>
      <c r="KJ118" s="258"/>
      <c r="KK118" s="258"/>
      <c r="KL118" s="258"/>
      <c r="KM118" s="258"/>
      <c r="KN118" s="258"/>
      <c r="KO118" s="258"/>
      <c r="KP118" s="258"/>
      <c r="KQ118" s="258"/>
      <c r="KR118" s="258"/>
      <c r="KS118" s="258"/>
      <c r="KT118" s="258"/>
      <c r="KU118" s="258"/>
      <c r="KV118" s="258"/>
      <c r="KW118" s="258"/>
      <c r="KX118" s="258"/>
      <c r="KY118" s="258"/>
      <c r="KZ118" s="258"/>
      <c r="LA118" s="258"/>
      <c r="LB118" s="258"/>
      <c r="LC118" s="258"/>
      <c r="LD118" s="258"/>
      <c r="LE118" s="258"/>
      <c r="LF118" s="258"/>
      <c r="LG118" s="258"/>
      <c r="LH118" s="258"/>
      <c r="LI118" s="258"/>
      <c r="LJ118" s="258"/>
      <c r="LK118" s="258"/>
      <c r="LL118" s="258"/>
      <c r="LM118" s="258"/>
      <c r="LN118" s="258"/>
      <c r="LO118" s="258"/>
      <c r="LP118" s="258"/>
      <c r="LQ118" s="258"/>
      <c r="LR118" s="258"/>
      <c r="LS118" s="258"/>
      <c r="LT118" s="258"/>
      <c r="LU118" s="258"/>
      <c r="LV118" s="258"/>
      <c r="LW118" s="258"/>
      <c r="LX118" s="258"/>
      <c r="LY118" s="258"/>
      <c r="LZ118" s="258"/>
      <c r="MA118" s="258"/>
      <c r="MB118" s="258"/>
      <c r="MC118" s="258"/>
      <c r="MD118" s="258"/>
      <c r="ME118" s="258"/>
      <c r="MF118" s="258"/>
      <c r="MG118" s="258"/>
      <c r="MH118" s="258"/>
      <c r="MI118" s="258"/>
      <c r="MJ118" s="258"/>
      <c r="MK118" s="258"/>
      <c r="ML118" s="258"/>
      <c r="MM118" s="258"/>
      <c r="MN118" s="258"/>
      <c r="MO118" s="258"/>
      <c r="MP118" s="258"/>
      <c r="MQ118" s="258"/>
      <c r="MR118" s="258"/>
      <c r="MS118" s="258"/>
      <c r="MT118" s="258"/>
      <c r="MU118" s="258"/>
      <c r="MV118" s="258"/>
      <c r="MW118" s="258"/>
      <c r="MX118" s="258"/>
      <c r="MY118" s="258"/>
      <c r="MZ118" s="258"/>
      <c r="NA118" s="258"/>
      <c r="NB118" s="258"/>
      <c r="NC118" s="258"/>
      <c r="ND118" s="258"/>
      <c r="NE118" s="258"/>
      <c r="NF118" s="258"/>
      <c r="NG118" s="258"/>
      <c r="NH118" s="258"/>
      <c r="NI118" s="258"/>
      <c r="NJ118" s="258"/>
      <c r="NK118" s="258"/>
      <c r="NL118" s="258"/>
      <c r="NM118" s="258"/>
      <c r="NN118" s="258"/>
      <c r="NO118" s="258"/>
      <c r="NP118" s="258"/>
      <c r="NQ118" s="258"/>
      <c r="NR118" s="258"/>
      <c r="NS118" s="258"/>
      <c r="NT118" s="258"/>
      <c r="NU118" s="258"/>
      <c r="NV118" s="258"/>
      <c r="NW118" s="258"/>
      <c r="NX118" s="258"/>
      <c r="NY118" s="258"/>
      <c r="NZ118" s="258"/>
      <c r="OA118" s="258"/>
      <c r="OB118" s="258"/>
      <c r="OC118" s="258"/>
      <c r="OD118" s="258"/>
      <c r="OE118" s="258"/>
      <c r="OF118" s="258"/>
      <c r="OG118" s="258"/>
      <c r="OH118" s="258"/>
      <c r="OI118" s="258"/>
      <c r="OJ118" s="258"/>
      <c r="OK118" s="258"/>
      <c r="OL118" s="258"/>
      <c r="OM118" s="258"/>
      <c r="ON118" s="258"/>
      <c r="OO118" s="258"/>
      <c r="OP118" s="258"/>
      <c r="OQ118" s="258"/>
      <c r="OR118" s="258"/>
      <c r="OS118" s="258"/>
      <c r="OT118" s="258"/>
      <c r="OU118" s="258"/>
      <c r="OV118" s="258"/>
      <c r="OW118" s="258"/>
      <c r="OX118" s="258"/>
      <c r="OY118" s="258"/>
      <c r="OZ118" s="258"/>
      <c r="PA118" s="258"/>
      <c r="PB118" s="258"/>
      <c r="PC118" s="258"/>
      <c r="PD118" s="258"/>
      <c r="PE118" s="258"/>
      <c r="PF118" s="258"/>
      <c r="PG118" s="258"/>
      <c r="PH118" s="258"/>
      <c r="PI118" s="258"/>
      <c r="PJ118" s="258"/>
      <c r="PK118" s="258"/>
      <c r="PL118" s="258"/>
      <c r="PM118" s="258"/>
      <c r="PN118" s="258"/>
      <c r="PO118" s="258"/>
      <c r="PP118" s="258"/>
      <c r="PQ118" s="258"/>
      <c r="PR118" s="258"/>
      <c r="PS118" s="258"/>
      <c r="PT118" s="258"/>
      <c r="PU118" s="258"/>
      <c r="PV118" s="258"/>
      <c r="PW118" s="258"/>
      <c r="PX118" s="258"/>
      <c r="PY118" s="258"/>
      <c r="PZ118" s="258"/>
      <c r="QA118" s="258"/>
      <c r="QB118" s="258"/>
      <c r="QC118" s="258"/>
      <c r="QD118" s="258"/>
      <c r="QE118" s="258"/>
      <c r="QF118" s="258"/>
      <c r="QG118" s="258"/>
      <c r="QH118" s="258"/>
      <c r="QI118" s="258"/>
      <c r="QJ118" s="258"/>
      <c r="QK118" s="258"/>
      <c r="QL118" s="258"/>
      <c r="QM118" s="258"/>
      <c r="QN118" s="258"/>
      <c r="QO118" s="258"/>
      <c r="QP118" s="258"/>
      <c r="QQ118" s="258"/>
      <c r="QR118" s="258"/>
      <c r="QS118" s="258"/>
      <c r="QT118" s="258"/>
      <c r="QU118" s="258"/>
      <c r="QV118" s="258"/>
      <c r="QW118" s="258"/>
      <c r="QX118" s="258"/>
      <c r="QY118" s="258"/>
      <c r="QZ118" s="258"/>
      <c r="RA118" s="258"/>
      <c r="RB118" s="258"/>
      <c r="RC118" s="258"/>
      <c r="RD118" s="258"/>
      <c r="RE118" s="258"/>
      <c r="RF118" s="258"/>
      <c r="RG118" s="258"/>
      <c r="RH118" s="258"/>
      <c r="RI118" s="258"/>
      <c r="RJ118" s="258"/>
      <c r="RK118" s="258"/>
      <c r="RL118" s="258"/>
      <c r="RM118" s="258"/>
      <c r="RN118" s="258"/>
      <c r="RO118" s="258"/>
      <c r="RP118" s="258"/>
      <c r="RQ118" s="258"/>
      <c r="RR118" s="258"/>
      <c r="RS118" s="258"/>
      <c r="RT118" s="258"/>
      <c r="RU118" s="258"/>
      <c r="RV118" s="258"/>
      <c r="RW118" s="258"/>
      <c r="RX118" s="258"/>
      <c r="RY118" s="258"/>
      <c r="RZ118" s="258"/>
      <c r="SA118" s="258"/>
      <c r="SB118" s="258"/>
      <c r="SC118" s="258"/>
      <c r="SD118" s="258"/>
      <c r="SE118" s="258"/>
      <c r="SF118" s="258"/>
      <c r="SG118" s="258"/>
      <c r="SH118" s="258"/>
      <c r="SI118" s="258"/>
      <c r="SJ118" s="258"/>
      <c r="SK118" s="258"/>
      <c r="SL118" s="258"/>
      <c r="SM118" s="258"/>
      <c r="SN118" s="258"/>
      <c r="SO118" s="258"/>
      <c r="SP118" s="258"/>
      <c r="SQ118" s="258"/>
      <c r="SR118" s="258"/>
      <c r="SS118" s="258"/>
      <c r="ST118" s="258"/>
      <c r="SU118" s="258"/>
      <c r="SV118" s="258"/>
      <c r="SW118" s="258"/>
      <c r="SX118" s="258"/>
      <c r="SY118" s="258"/>
      <c r="SZ118" s="258"/>
      <c r="TA118" s="258"/>
      <c r="TB118" s="258"/>
      <c r="TC118" s="258"/>
      <c r="TD118" s="258"/>
      <c r="TE118" s="258"/>
      <c r="TF118" s="258"/>
      <c r="TG118" s="258"/>
      <c r="TH118" s="258"/>
      <c r="TI118" s="258"/>
      <c r="TJ118" s="258"/>
      <c r="TK118" s="258"/>
      <c r="TL118" s="258"/>
      <c r="TM118" s="258"/>
      <c r="TN118" s="258"/>
      <c r="TO118" s="258"/>
      <c r="TP118" s="258"/>
      <c r="TQ118" s="258"/>
      <c r="TR118" s="258"/>
      <c r="TS118" s="258"/>
      <c r="TT118" s="258"/>
      <c r="TU118" s="258"/>
      <c r="TV118" s="258"/>
      <c r="TW118" s="258"/>
      <c r="TX118" s="258"/>
      <c r="TY118" s="258"/>
      <c r="TZ118" s="258"/>
      <c r="UA118" s="258"/>
      <c r="UB118" s="258"/>
      <c r="UC118" s="258"/>
      <c r="UD118" s="258"/>
      <c r="UE118" s="258"/>
      <c r="UF118" s="258"/>
      <c r="UG118" s="258"/>
      <c r="UH118" s="258"/>
      <c r="UI118" s="258"/>
      <c r="UJ118" s="258"/>
      <c r="UK118" s="258"/>
      <c r="UL118" s="258"/>
      <c r="UM118" s="258"/>
      <c r="UN118" s="258"/>
      <c r="UO118" s="258"/>
      <c r="UP118" s="258"/>
      <c r="UQ118" s="258"/>
      <c r="UR118" s="258"/>
      <c r="US118" s="258"/>
      <c r="UT118" s="258"/>
      <c r="UU118" s="258"/>
      <c r="UV118" s="258"/>
      <c r="UW118" s="258"/>
      <c r="UX118" s="258"/>
      <c r="UY118" s="258"/>
      <c r="UZ118" s="258"/>
      <c r="VA118" s="258"/>
      <c r="VB118" s="258"/>
      <c r="VC118" s="258"/>
      <c r="VD118" s="258"/>
      <c r="VE118" s="258"/>
      <c r="VF118" s="258"/>
      <c r="VG118" s="258"/>
      <c r="VH118" s="258"/>
      <c r="VI118" s="258"/>
      <c r="VJ118" s="258"/>
      <c r="VK118" s="258"/>
      <c r="VL118" s="258"/>
      <c r="VM118" s="258"/>
      <c r="VN118" s="258"/>
      <c r="VO118" s="258"/>
      <c r="VP118" s="258"/>
      <c r="VQ118" s="258"/>
      <c r="VR118" s="258"/>
      <c r="VS118" s="258"/>
      <c r="VT118" s="258"/>
      <c r="VU118" s="258"/>
      <c r="VV118" s="258"/>
      <c r="VW118" s="258"/>
      <c r="VX118" s="258"/>
      <c r="VY118" s="258"/>
      <c r="VZ118" s="258"/>
      <c r="WA118" s="258"/>
      <c r="WB118" s="258"/>
      <c r="WC118" s="258"/>
      <c r="WD118" s="258"/>
      <c r="WE118" s="258"/>
      <c r="WF118" s="258"/>
      <c r="WG118" s="258"/>
      <c r="WH118" s="258"/>
      <c r="WI118" s="258"/>
      <c r="WJ118" s="258"/>
      <c r="WK118" s="258"/>
      <c r="WL118" s="258"/>
      <c r="WM118" s="258"/>
      <c r="WN118" s="258"/>
      <c r="WO118" s="258"/>
      <c r="WP118" s="258"/>
      <c r="WQ118" s="258"/>
      <c r="WR118" s="258"/>
      <c r="WS118" s="258"/>
      <c r="WT118" s="258"/>
      <c r="WU118" s="258"/>
      <c r="WV118" s="258"/>
      <c r="WW118" s="258"/>
      <c r="WX118" s="258"/>
      <c r="WY118" s="258"/>
      <c r="WZ118" s="258"/>
      <c r="XA118" s="258"/>
      <c r="XB118" s="258"/>
      <c r="XC118" s="258"/>
      <c r="XD118" s="258"/>
      <c r="XE118" s="258"/>
      <c r="XF118" s="258"/>
      <c r="XG118" s="258"/>
      <c r="XH118" s="258"/>
      <c r="XI118" s="258"/>
      <c r="XJ118" s="258"/>
      <c r="XK118" s="258"/>
      <c r="XL118" s="258"/>
      <c r="XM118" s="258"/>
      <c r="XN118" s="258"/>
      <c r="XO118" s="258"/>
      <c r="XP118" s="258"/>
      <c r="XQ118" s="258"/>
      <c r="XR118" s="258"/>
      <c r="XS118" s="258"/>
      <c r="XT118" s="258"/>
      <c r="XU118" s="258"/>
      <c r="XV118" s="258"/>
      <c r="XW118" s="258"/>
      <c r="XX118" s="258"/>
      <c r="XY118" s="258"/>
      <c r="XZ118" s="258"/>
      <c r="YA118" s="258"/>
      <c r="YB118" s="258"/>
      <c r="YC118" s="258"/>
      <c r="YD118" s="258"/>
      <c r="YE118" s="258"/>
      <c r="YF118" s="258"/>
      <c r="YG118" s="258"/>
      <c r="YH118" s="258"/>
      <c r="YI118" s="258"/>
      <c r="YJ118" s="258"/>
      <c r="YK118" s="258"/>
      <c r="YL118" s="258"/>
      <c r="YM118" s="258"/>
      <c r="YN118" s="258"/>
      <c r="YO118" s="258"/>
      <c r="YP118" s="258"/>
      <c r="YQ118" s="258"/>
      <c r="YR118" s="258"/>
      <c r="YS118" s="258"/>
      <c r="YT118" s="258"/>
      <c r="YU118" s="258"/>
      <c r="YV118" s="258"/>
      <c r="YW118" s="258"/>
      <c r="YX118" s="258"/>
      <c r="YY118" s="258"/>
      <c r="YZ118" s="258"/>
      <c r="ZA118" s="258"/>
      <c r="ZB118" s="258"/>
      <c r="ZC118" s="258"/>
      <c r="ZD118" s="258"/>
      <c r="ZE118" s="258"/>
      <c r="ZF118" s="258"/>
      <c r="ZG118" s="258"/>
      <c r="ZH118" s="258"/>
      <c r="ZI118" s="258"/>
      <c r="ZJ118" s="258"/>
      <c r="ZK118" s="258"/>
      <c r="ZL118" s="258"/>
      <c r="ZM118" s="258"/>
      <c r="ZN118" s="258"/>
      <c r="ZO118" s="258"/>
      <c r="ZP118" s="258"/>
      <c r="ZQ118" s="258"/>
      <c r="ZR118" s="258"/>
      <c r="ZS118" s="258"/>
      <c r="ZT118" s="258"/>
      <c r="ZU118" s="258"/>
      <c r="ZV118" s="258"/>
      <c r="ZW118" s="258"/>
      <c r="ZX118" s="258"/>
      <c r="ZY118" s="258"/>
      <c r="ZZ118" s="258"/>
      <c r="AAA118" s="258"/>
      <c r="AAB118" s="258"/>
      <c r="AAC118" s="258"/>
      <c r="AAD118" s="258"/>
      <c r="AAE118" s="258"/>
      <c r="AAF118" s="258"/>
      <c r="AAG118" s="258"/>
      <c r="AAH118" s="258"/>
      <c r="AAI118" s="258"/>
      <c r="AAJ118" s="258"/>
      <c r="AAK118" s="258"/>
      <c r="AAL118" s="258"/>
      <c r="AAM118" s="258"/>
      <c r="AAN118" s="258"/>
      <c r="AAO118" s="258"/>
      <c r="AAP118" s="258"/>
      <c r="AAQ118" s="258"/>
      <c r="AAR118" s="258"/>
      <c r="AAS118" s="258"/>
      <c r="AAT118" s="258"/>
      <c r="AAU118" s="258"/>
      <c r="AAV118" s="258"/>
      <c r="AAW118" s="258"/>
      <c r="AAX118" s="258"/>
      <c r="AAY118" s="258"/>
      <c r="AAZ118" s="258"/>
      <c r="ABA118" s="258"/>
      <c r="ABB118" s="258"/>
      <c r="ABC118" s="258"/>
      <c r="ABD118" s="258"/>
      <c r="ABE118" s="258"/>
      <c r="ABF118" s="258"/>
      <c r="ABG118" s="258"/>
      <c r="ABH118" s="258"/>
      <c r="ABI118" s="258"/>
      <c r="ABJ118" s="258"/>
      <c r="ABK118" s="258"/>
      <c r="ABL118" s="258"/>
      <c r="ABM118" s="258"/>
      <c r="ABN118" s="258"/>
      <c r="ABO118" s="258"/>
      <c r="ABP118" s="258"/>
      <c r="ABQ118" s="258"/>
      <c r="ABR118" s="258"/>
      <c r="ABS118" s="258"/>
      <c r="ABT118" s="258"/>
      <c r="ABU118" s="258"/>
      <c r="ABV118" s="258"/>
      <c r="ABW118" s="258"/>
      <c r="ABX118" s="258"/>
      <c r="ABY118" s="258"/>
      <c r="ABZ118" s="258"/>
      <c r="ACA118" s="258"/>
      <c r="ACB118" s="258"/>
      <c r="ACC118" s="258"/>
      <c r="ACD118" s="258"/>
      <c r="ACE118" s="258"/>
      <c r="ACF118" s="258"/>
      <c r="ACG118" s="258"/>
      <c r="ACH118" s="258"/>
      <c r="ACI118" s="258"/>
      <c r="ACJ118" s="258"/>
      <c r="ACK118" s="258"/>
      <c r="ACL118" s="258"/>
      <c r="ACM118" s="258"/>
      <c r="ACN118" s="258"/>
      <c r="ACO118" s="258"/>
      <c r="ACP118" s="258"/>
      <c r="ACQ118" s="258"/>
      <c r="ACR118" s="258"/>
      <c r="ACS118" s="258"/>
      <c r="ACT118" s="258"/>
      <c r="ACU118" s="258"/>
      <c r="ACV118" s="258"/>
      <c r="ACW118" s="258"/>
      <c r="ACX118" s="258"/>
      <c r="ACY118" s="258"/>
      <c r="ACZ118" s="258"/>
      <c r="ADA118" s="258"/>
      <c r="ADB118" s="258"/>
      <c r="ADC118" s="258"/>
      <c r="ADD118" s="258"/>
      <c r="ADE118" s="258"/>
      <c r="ADF118" s="258"/>
      <c r="ADG118" s="258"/>
      <c r="ADH118" s="258"/>
      <c r="ADI118" s="258"/>
      <c r="ADJ118" s="258"/>
      <c r="ADK118" s="258"/>
      <c r="ADL118" s="258"/>
      <c r="ADM118" s="258"/>
      <c r="ADN118" s="258"/>
      <c r="ADO118" s="258"/>
      <c r="ADP118" s="258"/>
      <c r="ADQ118" s="258"/>
      <c r="ADR118" s="258"/>
      <c r="ADS118" s="258"/>
      <c r="ADT118" s="258"/>
      <c r="ADU118" s="258"/>
      <c r="ADV118" s="258"/>
      <c r="ADW118" s="258"/>
      <c r="ADX118" s="258"/>
      <c r="ADY118" s="258"/>
      <c r="ADZ118" s="258"/>
      <c r="AEA118" s="258"/>
      <c r="AEB118" s="258"/>
      <c r="AEC118" s="258"/>
      <c r="AED118" s="258"/>
      <c r="AEE118" s="258"/>
      <c r="AEF118" s="258"/>
      <c r="AEG118" s="258"/>
      <c r="AEH118" s="258"/>
      <c r="AEI118" s="258"/>
      <c r="AEJ118" s="258"/>
      <c r="AEK118" s="258"/>
      <c r="AEL118" s="258"/>
      <c r="AEM118" s="258"/>
      <c r="AEN118" s="258"/>
      <c r="AEO118" s="258"/>
      <c r="AEP118" s="258"/>
      <c r="AEQ118" s="258"/>
      <c r="AER118" s="258"/>
      <c r="AES118" s="258"/>
      <c r="AET118" s="258"/>
      <c r="AEU118" s="258"/>
      <c r="AEV118" s="258"/>
      <c r="AEW118" s="258"/>
      <c r="AEX118" s="258"/>
      <c r="AEY118" s="258"/>
      <c r="AEZ118" s="258"/>
      <c r="AFA118" s="258"/>
      <c r="AFB118" s="258"/>
      <c r="AFC118" s="258"/>
      <c r="AFD118" s="258"/>
      <c r="AFE118" s="258"/>
      <c r="AFF118" s="258"/>
      <c r="AFG118" s="258"/>
      <c r="AFH118" s="258"/>
      <c r="AFI118" s="258"/>
      <c r="AFJ118" s="258"/>
      <c r="AFK118" s="258"/>
      <c r="AFL118" s="258"/>
      <c r="AFM118" s="258"/>
      <c r="AFN118" s="258"/>
      <c r="AFO118" s="258"/>
      <c r="AFP118" s="258"/>
      <c r="AFQ118" s="258"/>
      <c r="AFR118" s="258"/>
      <c r="AFS118" s="258"/>
      <c r="AFT118" s="258"/>
      <c r="AFU118" s="258"/>
      <c r="AFV118" s="258"/>
      <c r="AFW118" s="258"/>
      <c r="AFX118" s="258"/>
      <c r="AFY118" s="258"/>
      <c r="AFZ118" s="258"/>
      <c r="AGA118" s="258"/>
      <c r="AGB118" s="258"/>
      <c r="AGC118" s="258"/>
      <c r="AGD118" s="258"/>
      <c r="AGE118" s="258"/>
      <c r="AGF118" s="258"/>
      <c r="AGG118" s="258"/>
      <c r="AGH118" s="258"/>
      <c r="AGI118" s="258"/>
      <c r="AGJ118" s="258"/>
      <c r="AGK118" s="258"/>
      <c r="AGL118" s="258"/>
      <c r="AGM118" s="258"/>
      <c r="AGN118" s="258"/>
      <c r="AGO118" s="258"/>
      <c r="AGP118" s="258"/>
      <c r="AGQ118" s="258"/>
      <c r="AGR118" s="258"/>
      <c r="AGS118" s="258"/>
      <c r="AGT118" s="258"/>
      <c r="AGU118" s="258"/>
      <c r="AGV118" s="258"/>
      <c r="AGW118" s="258"/>
      <c r="AGX118" s="258"/>
      <c r="AGY118" s="258"/>
      <c r="AGZ118" s="258"/>
      <c r="AHA118" s="258"/>
      <c r="AHB118" s="258"/>
      <c r="AHC118" s="258"/>
      <c r="AHD118" s="258"/>
      <c r="AHE118" s="258"/>
      <c r="AHF118" s="258"/>
      <c r="AHG118" s="258"/>
      <c r="AHH118" s="258"/>
      <c r="AHI118" s="258"/>
      <c r="AHJ118" s="258"/>
      <c r="AHK118" s="258"/>
      <c r="AHL118" s="258"/>
      <c r="AHM118" s="258"/>
      <c r="AHN118" s="258"/>
      <c r="AHO118" s="258"/>
      <c r="AHP118" s="258"/>
      <c r="AHQ118" s="258"/>
      <c r="AHR118" s="258"/>
      <c r="AHS118" s="258"/>
      <c r="AHT118" s="258"/>
      <c r="AHU118" s="258"/>
      <c r="AHV118" s="258"/>
      <c r="AHW118" s="258"/>
      <c r="AHX118" s="258"/>
      <c r="AHY118" s="258"/>
      <c r="AHZ118" s="258"/>
      <c r="AIA118" s="258"/>
      <c r="AIB118" s="258"/>
      <c r="AIC118" s="258"/>
      <c r="AID118" s="258"/>
      <c r="AIE118" s="258"/>
      <c r="AIF118" s="258"/>
      <c r="AIG118" s="258"/>
      <c r="AIH118" s="258"/>
      <c r="AII118" s="258"/>
      <c r="AIJ118" s="258"/>
      <c r="AIK118" s="258"/>
      <c r="AIL118" s="258"/>
      <c r="AIM118" s="258"/>
      <c r="AIN118" s="258"/>
      <c r="AIO118" s="258"/>
      <c r="AIP118" s="258"/>
      <c r="AIQ118" s="258"/>
      <c r="AIR118" s="258"/>
      <c r="AIS118" s="258"/>
      <c r="AIT118" s="258"/>
      <c r="AIU118" s="258"/>
      <c r="AIV118" s="258"/>
      <c r="AIW118" s="258"/>
      <c r="AIX118" s="258"/>
      <c r="AIY118" s="258"/>
      <c r="AIZ118" s="258"/>
      <c r="AJA118" s="258"/>
      <c r="AJB118" s="258"/>
      <c r="AJC118" s="258"/>
      <c r="AJD118" s="258"/>
      <c r="AJE118" s="258"/>
      <c r="AJF118" s="258"/>
      <c r="AJG118" s="258"/>
      <c r="AJH118" s="258"/>
      <c r="AJI118" s="258"/>
      <c r="AJJ118" s="258"/>
      <c r="AJK118" s="258"/>
      <c r="AJL118" s="258"/>
      <c r="AJM118" s="258"/>
      <c r="AJN118" s="258"/>
      <c r="AJO118" s="258"/>
      <c r="AJP118" s="258"/>
      <c r="AJQ118" s="258"/>
      <c r="AJR118" s="258"/>
      <c r="AJS118" s="258"/>
      <c r="AJT118" s="258"/>
      <c r="AJU118" s="258"/>
      <c r="AJV118" s="258"/>
      <c r="AJW118" s="258"/>
      <c r="AJX118" s="258"/>
      <c r="AJY118" s="258"/>
      <c r="AJZ118" s="258"/>
      <c r="AKA118" s="258"/>
      <c r="AKB118" s="258"/>
      <c r="AKC118" s="258"/>
      <c r="AKD118" s="258"/>
      <c r="AKE118" s="258"/>
      <c r="AKF118" s="258"/>
      <c r="AKG118" s="258"/>
      <c r="AKH118" s="258"/>
      <c r="AKI118" s="258"/>
      <c r="AKJ118" s="258"/>
      <c r="AKK118" s="258"/>
      <c r="AKL118" s="258"/>
      <c r="AKM118" s="258"/>
      <c r="AKN118" s="258"/>
      <c r="AKO118" s="258"/>
      <c r="AKP118" s="258"/>
      <c r="AKQ118" s="258"/>
      <c r="AKR118" s="258"/>
      <c r="AKS118" s="258"/>
      <c r="AKT118" s="258"/>
      <c r="AKU118" s="258"/>
      <c r="AKV118" s="258"/>
      <c r="AKW118" s="258"/>
      <c r="AKX118" s="258"/>
      <c r="AKY118" s="258"/>
      <c r="AKZ118" s="258"/>
      <c r="ALA118" s="258"/>
      <c r="ALB118" s="258"/>
      <c r="ALC118" s="258"/>
      <c r="ALD118" s="258"/>
      <c r="ALE118" s="258"/>
      <c r="ALF118" s="258"/>
      <c r="ALG118" s="258"/>
      <c r="ALH118" s="258"/>
      <c r="ALI118" s="258"/>
      <c r="ALJ118" s="258"/>
      <c r="ALK118" s="258"/>
      <c r="ALL118" s="258"/>
      <c r="ALM118" s="258"/>
      <c r="ALN118" s="258"/>
      <c r="ALO118" s="258"/>
      <c r="ALP118" s="258"/>
      <c r="ALQ118" s="258"/>
      <c r="ALR118" s="258"/>
      <c r="ALS118" s="258"/>
      <c r="ALT118" s="258"/>
      <c r="ALU118" s="258"/>
      <c r="ALV118" s="258"/>
      <c r="ALW118" s="258"/>
      <c r="ALX118" s="258"/>
      <c r="ALY118" s="258"/>
      <c r="ALZ118" s="258"/>
      <c r="AMA118" s="258"/>
      <c r="AMB118" s="258"/>
      <c r="AMC118" s="258"/>
    </row>
    <row r="119" customFormat="false" ht="27.75" hidden="false" customHeight="true" outlineLevel="0" collapsed="false">
      <c r="A119" s="930"/>
      <c r="B119" s="930"/>
      <c r="C119" s="930"/>
      <c r="D119" s="930"/>
      <c r="E119" s="930"/>
      <c r="F119" s="930"/>
      <c r="G119" s="931" t="s">
        <v>134</v>
      </c>
      <c r="H119" s="932" t="n">
        <f aca="false">Dados!D29</f>
        <v>0.04</v>
      </c>
      <c r="I119" s="933" t="n">
        <f aca="false">SUM(I117:I118)</f>
        <v>0</v>
      </c>
      <c r="J119" s="934"/>
      <c r="L119" s="468"/>
      <c r="M119" s="468"/>
      <c r="N119" s="468"/>
      <c r="O119" s="468"/>
      <c r="P119" s="468"/>
      <c r="Q119" s="468"/>
      <c r="R119" s="468"/>
      <c r="S119" s="837"/>
      <c r="W119" s="258"/>
      <c r="X119" s="258"/>
      <c r="Y119" s="258"/>
      <c r="Z119" s="258"/>
      <c r="AA119" s="258"/>
      <c r="AB119" s="258"/>
      <c r="AC119" s="258"/>
      <c r="AD119" s="258"/>
      <c r="AE119" s="258"/>
      <c r="AF119" s="258"/>
      <c r="AG119" s="258"/>
      <c r="AH119" s="258"/>
      <c r="AI119" s="258"/>
      <c r="AJ119" s="258"/>
      <c r="AK119" s="258"/>
      <c r="AL119" s="258"/>
      <c r="AM119" s="258"/>
      <c r="AN119" s="258"/>
      <c r="AO119" s="258"/>
      <c r="AP119" s="258"/>
      <c r="AQ119" s="258"/>
      <c r="AR119" s="258"/>
      <c r="AS119" s="258"/>
      <c r="AT119" s="258"/>
      <c r="AU119" s="258"/>
      <c r="AV119" s="258"/>
      <c r="AW119" s="258"/>
      <c r="AX119" s="258"/>
      <c r="AY119" s="258"/>
      <c r="AZ119" s="258"/>
      <c r="BA119" s="258"/>
      <c r="BB119" s="258"/>
      <c r="BC119" s="258"/>
      <c r="BD119" s="258"/>
      <c r="BE119" s="258"/>
      <c r="BF119" s="258"/>
      <c r="BG119" s="258"/>
      <c r="BH119" s="258"/>
      <c r="BI119" s="258"/>
      <c r="BJ119" s="258"/>
      <c r="BK119" s="258"/>
      <c r="BL119" s="258"/>
      <c r="BM119" s="258"/>
      <c r="BN119" s="258"/>
      <c r="BO119" s="258"/>
      <c r="BP119" s="258"/>
      <c r="BQ119" s="258"/>
      <c r="BR119" s="258"/>
      <c r="BS119" s="258"/>
      <c r="BT119" s="258"/>
      <c r="BU119" s="258"/>
      <c r="BV119" s="258"/>
      <c r="BW119" s="258"/>
      <c r="BX119" s="258"/>
      <c r="BY119" s="258"/>
      <c r="BZ119" s="258"/>
      <c r="CA119" s="258"/>
      <c r="CB119" s="258"/>
      <c r="CC119" s="258"/>
      <c r="CD119" s="258"/>
      <c r="CE119" s="258"/>
      <c r="CF119" s="258"/>
      <c r="CG119" s="258"/>
      <c r="CH119" s="258"/>
      <c r="CI119" s="258"/>
      <c r="CJ119" s="258"/>
      <c r="CK119" s="258"/>
      <c r="CL119" s="258"/>
      <c r="CM119" s="258"/>
      <c r="CN119" s="258"/>
      <c r="CO119" s="258"/>
      <c r="CP119" s="258"/>
      <c r="CQ119" s="258"/>
      <c r="CR119" s="258"/>
      <c r="CS119" s="258"/>
      <c r="CT119" s="258"/>
      <c r="CU119" s="258"/>
      <c r="CV119" s="258"/>
      <c r="CW119" s="258"/>
      <c r="CX119" s="258"/>
      <c r="CY119" s="258"/>
      <c r="CZ119" s="258"/>
      <c r="DA119" s="258"/>
      <c r="DB119" s="258"/>
      <c r="DC119" s="258"/>
      <c r="DD119" s="258"/>
      <c r="DE119" s="258"/>
      <c r="DF119" s="258"/>
      <c r="DG119" s="258"/>
      <c r="DH119" s="258"/>
      <c r="DI119" s="258"/>
      <c r="DJ119" s="258"/>
      <c r="DK119" s="258"/>
      <c r="DL119" s="258"/>
      <c r="DM119" s="258"/>
      <c r="DN119" s="258"/>
      <c r="DO119" s="258"/>
      <c r="DP119" s="258"/>
      <c r="DQ119" s="258"/>
      <c r="DR119" s="258"/>
      <c r="DS119" s="258"/>
      <c r="DT119" s="258"/>
      <c r="DU119" s="258"/>
      <c r="DV119" s="258"/>
      <c r="DW119" s="258"/>
      <c r="DX119" s="258"/>
      <c r="DY119" s="258"/>
      <c r="DZ119" s="258"/>
      <c r="EA119" s="258"/>
      <c r="EB119" s="258"/>
      <c r="EC119" s="258"/>
      <c r="ED119" s="258"/>
      <c r="EE119" s="258"/>
      <c r="EF119" s="258"/>
      <c r="EG119" s="258"/>
      <c r="EH119" s="258"/>
      <c r="EI119" s="258"/>
      <c r="EJ119" s="258"/>
      <c r="EK119" s="258"/>
      <c r="EL119" s="258"/>
      <c r="EM119" s="258"/>
      <c r="EN119" s="258"/>
      <c r="EO119" s="258"/>
      <c r="EP119" s="258"/>
      <c r="EQ119" s="258"/>
      <c r="ER119" s="258"/>
      <c r="ES119" s="258"/>
      <c r="ET119" s="258"/>
      <c r="EU119" s="258"/>
      <c r="EV119" s="258"/>
      <c r="EW119" s="258"/>
      <c r="EX119" s="258"/>
      <c r="EY119" s="258"/>
      <c r="EZ119" s="258"/>
      <c r="FA119" s="258"/>
      <c r="FB119" s="258"/>
      <c r="FC119" s="258"/>
      <c r="FD119" s="258"/>
      <c r="FE119" s="258"/>
      <c r="FF119" s="258"/>
      <c r="FG119" s="258"/>
      <c r="FH119" s="258"/>
      <c r="FI119" s="258"/>
      <c r="FJ119" s="258"/>
      <c r="FK119" s="258"/>
      <c r="FL119" s="258"/>
      <c r="FM119" s="258"/>
      <c r="FN119" s="258"/>
      <c r="FO119" s="258"/>
      <c r="FP119" s="258"/>
      <c r="FQ119" s="258"/>
      <c r="FR119" s="258"/>
      <c r="FS119" s="258"/>
      <c r="FT119" s="258"/>
      <c r="FU119" s="258"/>
      <c r="FV119" s="258"/>
      <c r="FW119" s="258"/>
      <c r="FX119" s="258"/>
      <c r="FY119" s="258"/>
      <c r="FZ119" s="258"/>
      <c r="GA119" s="258"/>
      <c r="GB119" s="258"/>
      <c r="GC119" s="258"/>
      <c r="GD119" s="258"/>
      <c r="GE119" s="258"/>
      <c r="GF119" s="258"/>
      <c r="GG119" s="258"/>
      <c r="GH119" s="258"/>
      <c r="GI119" s="258"/>
      <c r="GJ119" s="258"/>
      <c r="GK119" s="258"/>
      <c r="GL119" s="258"/>
      <c r="GM119" s="258"/>
      <c r="GN119" s="258"/>
      <c r="GO119" s="258"/>
      <c r="GP119" s="258"/>
      <c r="GQ119" s="258"/>
      <c r="GR119" s="258"/>
      <c r="GS119" s="258"/>
      <c r="GT119" s="258"/>
      <c r="GU119" s="258"/>
      <c r="GV119" s="258"/>
      <c r="GW119" s="258"/>
      <c r="GX119" s="258"/>
      <c r="GY119" s="258"/>
      <c r="GZ119" s="258"/>
      <c r="HA119" s="258"/>
      <c r="HB119" s="258"/>
      <c r="HC119" s="258"/>
      <c r="HD119" s="258"/>
      <c r="HE119" s="258"/>
      <c r="HF119" s="258"/>
      <c r="HG119" s="258"/>
      <c r="HH119" s="258"/>
      <c r="HI119" s="258"/>
      <c r="HJ119" s="258"/>
      <c r="HK119" s="258"/>
      <c r="HL119" s="258"/>
      <c r="HM119" s="258"/>
      <c r="HN119" s="258"/>
      <c r="HO119" s="258"/>
      <c r="HP119" s="258"/>
      <c r="HQ119" s="258"/>
      <c r="HR119" s="258"/>
      <c r="HS119" s="258"/>
      <c r="HT119" s="258"/>
      <c r="HU119" s="258"/>
      <c r="HV119" s="258"/>
      <c r="HW119" s="258"/>
      <c r="HX119" s="258"/>
      <c r="HY119" s="258"/>
      <c r="HZ119" s="258"/>
      <c r="IA119" s="258"/>
      <c r="IB119" s="258"/>
      <c r="IC119" s="258"/>
      <c r="ID119" s="258"/>
      <c r="IE119" s="258"/>
      <c r="IF119" s="258"/>
      <c r="IG119" s="258"/>
      <c r="IH119" s="258"/>
      <c r="II119" s="258"/>
      <c r="IJ119" s="258"/>
      <c r="IK119" s="258"/>
      <c r="IL119" s="258"/>
      <c r="IM119" s="258"/>
      <c r="IN119" s="258"/>
      <c r="IO119" s="258"/>
      <c r="IP119" s="258"/>
      <c r="IQ119" s="258"/>
      <c r="IR119" s="258"/>
      <c r="IS119" s="258"/>
      <c r="IT119" s="258"/>
      <c r="IU119" s="258"/>
      <c r="IV119" s="258"/>
      <c r="IW119" s="258"/>
      <c r="IX119" s="258"/>
      <c r="IY119" s="258"/>
      <c r="IZ119" s="258"/>
      <c r="JA119" s="258"/>
      <c r="JB119" s="258"/>
      <c r="JC119" s="258"/>
      <c r="JD119" s="258"/>
      <c r="JE119" s="258"/>
      <c r="JF119" s="258"/>
      <c r="JG119" s="258"/>
      <c r="JH119" s="258"/>
      <c r="JI119" s="258"/>
      <c r="JJ119" s="258"/>
      <c r="JK119" s="258"/>
      <c r="JL119" s="258"/>
      <c r="JM119" s="258"/>
      <c r="JN119" s="258"/>
      <c r="JO119" s="258"/>
      <c r="JP119" s="258"/>
      <c r="JQ119" s="258"/>
      <c r="JR119" s="258"/>
      <c r="JS119" s="258"/>
      <c r="JT119" s="258"/>
      <c r="JU119" s="258"/>
      <c r="JV119" s="258"/>
      <c r="JW119" s="258"/>
      <c r="JX119" s="258"/>
      <c r="JY119" s="258"/>
      <c r="JZ119" s="258"/>
      <c r="KA119" s="258"/>
      <c r="KB119" s="258"/>
      <c r="KC119" s="258"/>
      <c r="KD119" s="258"/>
      <c r="KE119" s="258"/>
      <c r="KF119" s="258"/>
      <c r="KG119" s="258"/>
      <c r="KH119" s="258"/>
      <c r="KI119" s="258"/>
      <c r="KJ119" s="258"/>
      <c r="KK119" s="258"/>
      <c r="KL119" s="258"/>
      <c r="KM119" s="258"/>
      <c r="KN119" s="258"/>
      <c r="KO119" s="258"/>
      <c r="KP119" s="258"/>
      <c r="KQ119" s="258"/>
      <c r="KR119" s="258"/>
      <c r="KS119" s="258"/>
      <c r="KT119" s="258"/>
      <c r="KU119" s="258"/>
      <c r="KV119" s="258"/>
      <c r="KW119" s="258"/>
      <c r="KX119" s="258"/>
      <c r="KY119" s="258"/>
      <c r="KZ119" s="258"/>
      <c r="LA119" s="258"/>
      <c r="LB119" s="258"/>
      <c r="LC119" s="258"/>
      <c r="LD119" s="258"/>
      <c r="LE119" s="258"/>
      <c r="LF119" s="258"/>
      <c r="LG119" s="258"/>
      <c r="LH119" s="258"/>
      <c r="LI119" s="258"/>
      <c r="LJ119" s="258"/>
      <c r="LK119" s="258"/>
      <c r="LL119" s="258"/>
      <c r="LM119" s="258"/>
      <c r="LN119" s="258"/>
      <c r="LO119" s="258"/>
      <c r="LP119" s="258"/>
      <c r="LQ119" s="258"/>
      <c r="LR119" s="258"/>
      <c r="LS119" s="258"/>
      <c r="LT119" s="258"/>
      <c r="LU119" s="258"/>
      <c r="LV119" s="258"/>
      <c r="LW119" s="258"/>
      <c r="LX119" s="258"/>
      <c r="LY119" s="258"/>
      <c r="LZ119" s="258"/>
      <c r="MA119" s="258"/>
      <c r="MB119" s="258"/>
      <c r="MC119" s="258"/>
      <c r="MD119" s="258"/>
      <c r="ME119" s="258"/>
      <c r="MF119" s="258"/>
      <c r="MG119" s="258"/>
      <c r="MH119" s="258"/>
      <c r="MI119" s="258"/>
      <c r="MJ119" s="258"/>
      <c r="MK119" s="258"/>
      <c r="ML119" s="258"/>
      <c r="MM119" s="258"/>
      <c r="MN119" s="258"/>
      <c r="MO119" s="258"/>
      <c r="MP119" s="258"/>
      <c r="MQ119" s="258"/>
      <c r="MR119" s="258"/>
      <c r="MS119" s="258"/>
      <c r="MT119" s="258"/>
      <c r="MU119" s="258"/>
      <c r="MV119" s="258"/>
      <c r="MW119" s="258"/>
      <c r="MX119" s="258"/>
      <c r="MY119" s="258"/>
      <c r="MZ119" s="258"/>
      <c r="NA119" s="258"/>
      <c r="NB119" s="258"/>
      <c r="NC119" s="258"/>
      <c r="ND119" s="258"/>
      <c r="NE119" s="258"/>
      <c r="NF119" s="258"/>
      <c r="NG119" s="258"/>
      <c r="NH119" s="258"/>
      <c r="NI119" s="258"/>
      <c r="NJ119" s="258"/>
      <c r="NK119" s="258"/>
      <c r="NL119" s="258"/>
      <c r="NM119" s="258"/>
      <c r="NN119" s="258"/>
      <c r="NO119" s="258"/>
      <c r="NP119" s="258"/>
      <c r="NQ119" s="258"/>
      <c r="NR119" s="258"/>
      <c r="NS119" s="258"/>
      <c r="NT119" s="258"/>
      <c r="NU119" s="258"/>
      <c r="NV119" s="258"/>
      <c r="NW119" s="258"/>
      <c r="NX119" s="258"/>
      <c r="NY119" s="258"/>
      <c r="NZ119" s="258"/>
      <c r="OA119" s="258"/>
      <c r="OB119" s="258"/>
      <c r="OC119" s="258"/>
      <c r="OD119" s="258"/>
      <c r="OE119" s="258"/>
      <c r="OF119" s="258"/>
      <c r="OG119" s="258"/>
      <c r="OH119" s="258"/>
      <c r="OI119" s="258"/>
      <c r="OJ119" s="258"/>
      <c r="OK119" s="258"/>
      <c r="OL119" s="258"/>
      <c r="OM119" s="258"/>
      <c r="ON119" s="258"/>
      <c r="OO119" s="258"/>
      <c r="OP119" s="258"/>
      <c r="OQ119" s="258"/>
      <c r="OR119" s="258"/>
      <c r="OS119" s="258"/>
      <c r="OT119" s="258"/>
      <c r="OU119" s="258"/>
      <c r="OV119" s="258"/>
      <c r="OW119" s="258"/>
      <c r="OX119" s="258"/>
      <c r="OY119" s="258"/>
      <c r="OZ119" s="258"/>
      <c r="PA119" s="258"/>
      <c r="PB119" s="258"/>
      <c r="PC119" s="258"/>
      <c r="PD119" s="258"/>
      <c r="PE119" s="258"/>
      <c r="PF119" s="258"/>
      <c r="PG119" s="258"/>
      <c r="PH119" s="258"/>
      <c r="PI119" s="258"/>
      <c r="PJ119" s="258"/>
      <c r="PK119" s="258"/>
      <c r="PL119" s="258"/>
      <c r="PM119" s="258"/>
      <c r="PN119" s="258"/>
      <c r="PO119" s="258"/>
      <c r="PP119" s="258"/>
      <c r="PQ119" s="258"/>
      <c r="PR119" s="258"/>
      <c r="PS119" s="258"/>
      <c r="PT119" s="258"/>
      <c r="PU119" s="258"/>
      <c r="PV119" s="258"/>
      <c r="PW119" s="258"/>
      <c r="PX119" s="258"/>
      <c r="PY119" s="258"/>
      <c r="PZ119" s="258"/>
      <c r="QA119" s="258"/>
      <c r="QB119" s="258"/>
      <c r="QC119" s="258"/>
      <c r="QD119" s="258"/>
      <c r="QE119" s="258"/>
      <c r="QF119" s="258"/>
      <c r="QG119" s="258"/>
      <c r="QH119" s="258"/>
      <c r="QI119" s="258"/>
      <c r="QJ119" s="258"/>
      <c r="QK119" s="258"/>
      <c r="QL119" s="258"/>
      <c r="QM119" s="258"/>
      <c r="QN119" s="258"/>
      <c r="QO119" s="258"/>
      <c r="QP119" s="258"/>
      <c r="QQ119" s="258"/>
      <c r="QR119" s="258"/>
      <c r="QS119" s="258"/>
      <c r="QT119" s="258"/>
      <c r="QU119" s="258"/>
      <c r="QV119" s="258"/>
      <c r="QW119" s="258"/>
      <c r="QX119" s="258"/>
      <c r="QY119" s="258"/>
      <c r="QZ119" s="258"/>
      <c r="RA119" s="258"/>
      <c r="RB119" s="258"/>
      <c r="RC119" s="258"/>
      <c r="RD119" s="258"/>
      <c r="RE119" s="258"/>
      <c r="RF119" s="258"/>
      <c r="RG119" s="258"/>
      <c r="RH119" s="258"/>
      <c r="RI119" s="258"/>
      <c r="RJ119" s="258"/>
      <c r="RK119" s="258"/>
      <c r="RL119" s="258"/>
      <c r="RM119" s="258"/>
      <c r="RN119" s="258"/>
      <c r="RO119" s="258"/>
      <c r="RP119" s="258"/>
      <c r="RQ119" s="258"/>
      <c r="RR119" s="258"/>
      <c r="RS119" s="258"/>
      <c r="RT119" s="258"/>
      <c r="RU119" s="258"/>
      <c r="RV119" s="258"/>
      <c r="RW119" s="258"/>
      <c r="RX119" s="258"/>
      <c r="RY119" s="258"/>
      <c r="RZ119" s="258"/>
      <c r="SA119" s="258"/>
      <c r="SB119" s="258"/>
      <c r="SC119" s="258"/>
      <c r="SD119" s="258"/>
      <c r="SE119" s="258"/>
      <c r="SF119" s="258"/>
      <c r="SG119" s="258"/>
      <c r="SH119" s="258"/>
      <c r="SI119" s="258"/>
      <c r="SJ119" s="258"/>
      <c r="SK119" s="258"/>
      <c r="SL119" s="258"/>
      <c r="SM119" s="258"/>
      <c r="SN119" s="258"/>
      <c r="SO119" s="258"/>
      <c r="SP119" s="258"/>
      <c r="SQ119" s="258"/>
      <c r="SR119" s="258"/>
      <c r="SS119" s="258"/>
      <c r="ST119" s="258"/>
      <c r="SU119" s="258"/>
      <c r="SV119" s="258"/>
      <c r="SW119" s="258"/>
      <c r="SX119" s="258"/>
      <c r="SY119" s="258"/>
      <c r="SZ119" s="258"/>
      <c r="TA119" s="258"/>
      <c r="TB119" s="258"/>
      <c r="TC119" s="258"/>
      <c r="TD119" s="258"/>
      <c r="TE119" s="258"/>
      <c r="TF119" s="258"/>
      <c r="TG119" s="258"/>
      <c r="TH119" s="258"/>
      <c r="TI119" s="258"/>
      <c r="TJ119" s="258"/>
      <c r="TK119" s="258"/>
      <c r="TL119" s="258"/>
      <c r="TM119" s="258"/>
      <c r="TN119" s="258"/>
      <c r="TO119" s="258"/>
      <c r="TP119" s="258"/>
      <c r="TQ119" s="258"/>
      <c r="TR119" s="258"/>
      <c r="TS119" s="258"/>
      <c r="TT119" s="258"/>
      <c r="TU119" s="258"/>
      <c r="TV119" s="258"/>
      <c r="TW119" s="258"/>
      <c r="TX119" s="258"/>
      <c r="TY119" s="258"/>
      <c r="TZ119" s="258"/>
      <c r="UA119" s="258"/>
      <c r="UB119" s="258"/>
      <c r="UC119" s="258"/>
      <c r="UD119" s="258"/>
      <c r="UE119" s="258"/>
      <c r="UF119" s="258"/>
      <c r="UG119" s="258"/>
      <c r="UH119" s="258"/>
      <c r="UI119" s="258"/>
      <c r="UJ119" s="258"/>
      <c r="UK119" s="258"/>
      <c r="UL119" s="258"/>
      <c r="UM119" s="258"/>
      <c r="UN119" s="258"/>
      <c r="UO119" s="258"/>
      <c r="UP119" s="258"/>
      <c r="UQ119" s="258"/>
      <c r="UR119" s="258"/>
      <c r="US119" s="258"/>
      <c r="UT119" s="258"/>
      <c r="UU119" s="258"/>
      <c r="UV119" s="258"/>
      <c r="UW119" s="258"/>
      <c r="UX119" s="258"/>
      <c r="UY119" s="258"/>
      <c r="UZ119" s="258"/>
      <c r="VA119" s="258"/>
      <c r="VB119" s="258"/>
      <c r="VC119" s="258"/>
      <c r="VD119" s="258"/>
      <c r="VE119" s="258"/>
      <c r="VF119" s="258"/>
      <c r="VG119" s="258"/>
      <c r="VH119" s="258"/>
      <c r="VI119" s="258"/>
      <c r="VJ119" s="258"/>
      <c r="VK119" s="258"/>
      <c r="VL119" s="258"/>
      <c r="VM119" s="258"/>
      <c r="VN119" s="258"/>
      <c r="VO119" s="258"/>
      <c r="VP119" s="258"/>
      <c r="VQ119" s="258"/>
      <c r="VR119" s="258"/>
      <c r="VS119" s="258"/>
      <c r="VT119" s="258"/>
      <c r="VU119" s="258"/>
      <c r="VV119" s="258"/>
      <c r="VW119" s="258"/>
      <c r="VX119" s="258"/>
      <c r="VY119" s="258"/>
      <c r="VZ119" s="258"/>
      <c r="WA119" s="258"/>
      <c r="WB119" s="258"/>
      <c r="WC119" s="258"/>
      <c r="WD119" s="258"/>
      <c r="WE119" s="258"/>
      <c r="WF119" s="258"/>
      <c r="WG119" s="258"/>
      <c r="WH119" s="258"/>
      <c r="WI119" s="258"/>
      <c r="WJ119" s="258"/>
      <c r="WK119" s="258"/>
      <c r="WL119" s="258"/>
      <c r="WM119" s="258"/>
      <c r="WN119" s="258"/>
      <c r="WO119" s="258"/>
      <c r="WP119" s="258"/>
      <c r="WQ119" s="258"/>
      <c r="WR119" s="258"/>
      <c r="WS119" s="258"/>
      <c r="WT119" s="258"/>
      <c r="WU119" s="258"/>
      <c r="WV119" s="258"/>
      <c r="WW119" s="258"/>
      <c r="WX119" s="258"/>
      <c r="WY119" s="258"/>
      <c r="WZ119" s="258"/>
      <c r="XA119" s="258"/>
      <c r="XB119" s="258"/>
      <c r="XC119" s="258"/>
      <c r="XD119" s="258"/>
      <c r="XE119" s="258"/>
      <c r="XF119" s="258"/>
      <c r="XG119" s="258"/>
      <c r="XH119" s="258"/>
      <c r="XI119" s="258"/>
      <c r="XJ119" s="258"/>
      <c r="XK119" s="258"/>
      <c r="XL119" s="258"/>
      <c r="XM119" s="258"/>
      <c r="XN119" s="258"/>
      <c r="XO119" s="258"/>
      <c r="XP119" s="258"/>
      <c r="XQ119" s="258"/>
      <c r="XR119" s="258"/>
      <c r="XS119" s="258"/>
      <c r="XT119" s="258"/>
      <c r="XU119" s="258"/>
      <c r="XV119" s="258"/>
      <c r="XW119" s="258"/>
      <c r="XX119" s="258"/>
      <c r="XY119" s="258"/>
      <c r="XZ119" s="258"/>
      <c r="YA119" s="258"/>
      <c r="YB119" s="258"/>
      <c r="YC119" s="258"/>
      <c r="YD119" s="258"/>
      <c r="YE119" s="258"/>
      <c r="YF119" s="258"/>
      <c r="YG119" s="258"/>
      <c r="YH119" s="258"/>
      <c r="YI119" s="258"/>
      <c r="YJ119" s="258"/>
      <c r="YK119" s="258"/>
      <c r="YL119" s="258"/>
      <c r="YM119" s="258"/>
      <c r="YN119" s="258"/>
      <c r="YO119" s="258"/>
      <c r="YP119" s="258"/>
      <c r="YQ119" s="258"/>
      <c r="YR119" s="258"/>
      <c r="YS119" s="258"/>
      <c r="YT119" s="258"/>
      <c r="YU119" s="258"/>
      <c r="YV119" s="258"/>
      <c r="YW119" s="258"/>
      <c r="YX119" s="258"/>
      <c r="YY119" s="258"/>
      <c r="YZ119" s="258"/>
      <c r="ZA119" s="258"/>
      <c r="ZB119" s="258"/>
      <c r="ZC119" s="258"/>
      <c r="ZD119" s="258"/>
      <c r="ZE119" s="258"/>
      <c r="ZF119" s="258"/>
      <c r="ZG119" s="258"/>
      <c r="ZH119" s="258"/>
      <c r="ZI119" s="258"/>
      <c r="ZJ119" s="258"/>
      <c r="ZK119" s="258"/>
      <c r="ZL119" s="258"/>
      <c r="ZM119" s="258"/>
      <c r="ZN119" s="258"/>
      <c r="ZO119" s="258"/>
      <c r="ZP119" s="258"/>
      <c r="ZQ119" s="258"/>
      <c r="ZR119" s="258"/>
      <c r="ZS119" s="258"/>
      <c r="ZT119" s="258"/>
      <c r="ZU119" s="258"/>
      <c r="ZV119" s="258"/>
      <c r="ZW119" s="258"/>
      <c r="ZX119" s="258"/>
      <c r="ZY119" s="258"/>
      <c r="ZZ119" s="258"/>
      <c r="AAA119" s="258"/>
      <c r="AAB119" s="258"/>
      <c r="AAC119" s="258"/>
      <c r="AAD119" s="258"/>
      <c r="AAE119" s="258"/>
      <c r="AAF119" s="258"/>
      <c r="AAG119" s="258"/>
      <c r="AAH119" s="258"/>
      <c r="AAI119" s="258"/>
      <c r="AAJ119" s="258"/>
      <c r="AAK119" s="258"/>
      <c r="AAL119" s="258"/>
      <c r="AAM119" s="258"/>
      <c r="AAN119" s="258"/>
      <c r="AAO119" s="258"/>
      <c r="AAP119" s="258"/>
      <c r="AAQ119" s="258"/>
      <c r="AAR119" s="258"/>
      <c r="AAS119" s="258"/>
      <c r="AAT119" s="258"/>
      <c r="AAU119" s="258"/>
      <c r="AAV119" s="258"/>
      <c r="AAW119" s="258"/>
      <c r="AAX119" s="258"/>
      <c r="AAY119" s="258"/>
      <c r="AAZ119" s="258"/>
      <c r="ABA119" s="258"/>
      <c r="ABB119" s="258"/>
      <c r="ABC119" s="258"/>
      <c r="ABD119" s="258"/>
      <c r="ABE119" s="258"/>
      <c r="ABF119" s="258"/>
      <c r="ABG119" s="258"/>
      <c r="ABH119" s="258"/>
      <c r="ABI119" s="258"/>
      <c r="ABJ119" s="258"/>
      <c r="ABK119" s="258"/>
      <c r="ABL119" s="258"/>
      <c r="ABM119" s="258"/>
      <c r="ABN119" s="258"/>
      <c r="ABO119" s="258"/>
      <c r="ABP119" s="258"/>
      <c r="ABQ119" s="258"/>
      <c r="ABR119" s="258"/>
      <c r="ABS119" s="258"/>
      <c r="ABT119" s="258"/>
      <c r="ABU119" s="258"/>
      <c r="ABV119" s="258"/>
      <c r="ABW119" s="258"/>
      <c r="ABX119" s="258"/>
      <c r="ABY119" s="258"/>
      <c r="ABZ119" s="258"/>
      <c r="ACA119" s="258"/>
      <c r="ACB119" s="258"/>
      <c r="ACC119" s="258"/>
      <c r="ACD119" s="258"/>
      <c r="ACE119" s="258"/>
      <c r="ACF119" s="258"/>
      <c r="ACG119" s="258"/>
      <c r="ACH119" s="258"/>
      <c r="ACI119" s="258"/>
      <c r="ACJ119" s="258"/>
      <c r="ACK119" s="258"/>
      <c r="ACL119" s="258"/>
      <c r="ACM119" s="258"/>
      <c r="ACN119" s="258"/>
      <c r="ACO119" s="258"/>
      <c r="ACP119" s="258"/>
      <c r="ACQ119" s="258"/>
      <c r="ACR119" s="258"/>
      <c r="ACS119" s="258"/>
      <c r="ACT119" s="258"/>
      <c r="ACU119" s="258"/>
      <c r="ACV119" s="258"/>
      <c r="ACW119" s="258"/>
      <c r="ACX119" s="258"/>
      <c r="ACY119" s="258"/>
      <c r="ACZ119" s="258"/>
      <c r="ADA119" s="258"/>
      <c r="ADB119" s="258"/>
      <c r="ADC119" s="258"/>
      <c r="ADD119" s="258"/>
      <c r="ADE119" s="258"/>
      <c r="ADF119" s="258"/>
      <c r="ADG119" s="258"/>
      <c r="ADH119" s="258"/>
      <c r="ADI119" s="258"/>
      <c r="ADJ119" s="258"/>
      <c r="ADK119" s="258"/>
      <c r="ADL119" s="258"/>
      <c r="ADM119" s="258"/>
      <c r="ADN119" s="258"/>
      <c r="ADO119" s="258"/>
      <c r="ADP119" s="258"/>
      <c r="ADQ119" s="258"/>
      <c r="ADR119" s="258"/>
      <c r="ADS119" s="258"/>
      <c r="ADT119" s="258"/>
      <c r="ADU119" s="258"/>
      <c r="ADV119" s="258"/>
      <c r="ADW119" s="258"/>
      <c r="ADX119" s="258"/>
      <c r="ADY119" s="258"/>
      <c r="ADZ119" s="258"/>
      <c r="AEA119" s="258"/>
      <c r="AEB119" s="258"/>
      <c r="AEC119" s="258"/>
      <c r="AED119" s="258"/>
      <c r="AEE119" s="258"/>
      <c r="AEF119" s="258"/>
      <c r="AEG119" s="258"/>
      <c r="AEH119" s="258"/>
      <c r="AEI119" s="258"/>
      <c r="AEJ119" s="258"/>
      <c r="AEK119" s="258"/>
      <c r="AEL119" s="258"/>
      <c r="AEM119" s="258"/>
      <c r="AEN119" s="258"/>
      <c r="AEO119" s="258"/>
      <c r="AEP119" s="258"/>
      <c r="AEQ119" s="258"/>
      <c r="AER119" s="258"/>
      <c r="AES119" s="258"/>
      <c r="AET119" s="258"/>
      <c r="AEU119" s="258"/>
      <c r="AEV119" s="258"/>
      <c r="AEW119" s="258"/>
      <c r="AEX119" s="258"/>
      <c r="AEY119" s="258"/>
      <c r="AEZ119" s="258"/>
      <c r="AFA119" s="258"/>
      <c r="AFB119" s="258"/>
      <c r="AFC119" s="258"/>
      <c r="AFD119" s="258"/>
      <c r="AFE119" s="258"/>
      <c r="AFF119" s="258"/>
      <c r="AFG119" s="258"/>
      <c r="AFH119" s="258"/>
      <c r="AFI119" s="258"/>
      <c r="AFJ119" s="258"/>
      <c r="AFK119" s="258"/>
      <c r="AFL119" s="258"/>
      <c r="AFM119" s="258"/>
      <c r="AFN119" s="258"/>
      <c r="AFO119" s="258"/>
      <c r="AFP119" s="258"/>
      <c r="AFQ119" s="258"/>
      <c r="AFR119" s="258"/>
      <c r="AFS119" s="258"/>
      <c r="AFT119" s="258"/>
      <c r="AFU119" s="258"/>
      <c r="AFV119" s="258"/>
      <c r="AFW119" s="258"/>
      <c r="AFX119" s="258"/>
      <c r="AFY119" s="258"/>
      <c r="AFZ119" s="258"/>
      <c r="AGA119" s="258"/>
      <c r="AGB119" s="258"/>
      <c r="AGC119" s="258"/>
      <c r="AGD119" s="258"/>
      <c r="AGE119" s="258"/>
      <c r="AGF119" s="258"/>
      <c r="AGG119" s="258"/>
      <c r="AGH119" s="258"/>
      <c r="AGI119" s="258"/>
      <c r="AGJ119" s="258"/>
      <c r="AGK119" s="258"/>
      <c r="AGL119" s="258"/>
      <c r="AGM119" s="258"/>
      <c r="AGN119" s="258"/>
      <c r="AGO119" s="258"/>
      <c r="AGP119" s="258"/>
      <c r="AGQ119" s="258"/>
      <c r="AGR119" s="258"/>
      <c r="AGS119" s="258"/>
      <c r="AGT119" s="258"/>
      <c r="AGU119" s="258"/>
      <c r="AGV119" s="258"/>
      <c r="AGW119" s="258"/>
      <c r="AGX119" s="258"/>
      <c r="AGY119" s="258"/>
      <c r="AGZ119" s="258"/>
      <c r="AHA119" s="258"/>
      <c r="AHB119" s="258"/>
      <c r="AHC119" s="258"/>
      <c r="AHD119" s="258"/>
      <c r="AHE119" s="258"/>
      <c r="AHF119" s="258"/>
      <c r="AHG119" s="258"/>
      <c r="AHH119" s="258"/>
      <c r="AHI119" s="258"/>
      <c r="AHJ119" s="258"/>
      <c r="AHK119" s="258"/>
      <c r="AHL119" s="258"/>
      <c r="AHM119" s="258"/>
      <c r="AHN119" s="258"/>
      <c r="AHO119" s="258"/>
      <c r="AHP119" s="258"/>
      <c r="AHQ119" s="258"/>
      <c r="AHR119" s="258"/>
      <c r="AHS119" s="258"/>
      <c r="AHT119" s="258"/>
      <c r="AHU119" s="258"/>
      <c r="AHV119" s="258"/>
      <c r="AHW119" s="258"/>
      <c r="AHX119" s="258"/>
      <c r="AHY119" s="258"/>
      <c r="AHZ119" s="258"/>
      <c r="AIA119" s="258"/>
      <c r="AIB119" s="258"/>
      <c r="AIC119" s="258"/>
      <c r="AID119" s="258"/>
      <c r="AIE119" s="258"/>
      <c r="AIF119" s="258"/>
      <c r="AIG119" s="258"/>
      <c r="AIH119" s="258"/>
      <c r="AII119" s="258"/>
      <c r="AIJ119" s="258"/>
      <c r="AIK119" s="258"/>
      <c r="AIL119" s="258"/>
      <c r="AIM119" s="258"/>
      <c r="AIN119" s="258"/>
      <c r="AIO119" s="258"/>
      <c r="AIP119" s="258"/>
      <c r="AIQ119" s="258"/>
      <c r="AIR119" s="258"/>
      <c r="AIS119" s="258"/>
      <c r="AIT119" s="258"/>
      <c r="AIU119" s="258"/>
      <c r="AIV119" s="258"/>
      <c r="AIW119" s="258"/>
      <c r="AIX119" s="258"/>
      <c r="AIY119" s="258"/>
      <c r="AIZ119" s="258"/>
      <c r="AJA119" s="258"/>
      <c r="AJB119" s="258"/>
      <c r="AJC119" s="258"/>
      <c r="AJD119" s="258"/>
      <c r="AJE119" s="258"/>
      <c r="AJF119" s="258"/>
      <c r="AJG119" s="258"/>
      <c r="AJH119" s="258"/>
      <c r="AJI119" s="258"/>
      <c r="AJJ119" s="258"/>
      <c r="AJK119" s="258"/>
      <c r="AJL119" s="258"/>
      <c r="AJM119" s="258"/>
      <c r="AJN119" s="258"/>
      <c r="AJO119" s="258"/>
      <c r="AJP119" s="258"/>
      <c r="AJQ119" s="258"/>
      <c r="AJR119" s="258"/>
      <c r="AJS119" s="258"/>
      <c r="AJT119" s="258"/>
      <c r="AJU119" s="258"/>
      <c r="AJV119" s="258"/>
      <c r="AJW119" s="258"/>
      <c r="AJX119" s="258"/>
      <c r="AJY119" s="258"/>
      <c r="AJZ119" s="258"/>
      <c r="AKA119" s="258"/>
      <c r="AKB119" s="258"/>
      <c r="AKC119" s="258"/>
      <c r="AKD119" s="258"/>
      <c r="AKE119" s="258"/>
      <c r="AKF119" s="258"/>
      <c r="AKG119" s="258"/>
      <c r="AKH119" s="258"/>
      <c r="AKI119" s="258"/>
      <c r="AKJ119" s="258"/>
      <c r="AKK119" s="258"/>
      <c r="AKL119" s="258"/>
      <c r="AKM119" s="258"/>
      <c r="AKN119" s="258"/>
      <c r="AKO119" s="258"/>
      <c r="AKP119" s="258"/>
      <c r="AKQ119" s="258"/>
      <c r="AKR119" s="258"/>
      <c r="AKS119" s="258"/>
      <c r="AKT119" s="258"/>
      <c r="AKU119" s="258"/>
      <c r="AKV119" s="258"/>
      <c r="AKW119" s="258"/>
      <c r="AKX119" s="258"/>
      <c r="AKY119" s="258"/>
      <c r="AKZ119" s="258"/>
      <c r="ALA119" s="258"/>
      <c r="ALB119" s="258"/>
      <c r="ALC119" s="258"/>
      <c r="ALD119" s="258"/>
      <c r="ALE119" s="258"/>
      <c r="ALF119" s="258"/>
      <c r="ALG119" s="258"/>
      <c r="ALH119" s="258"/>
      <c r="ALI119" s="258"/>
      <c r="ALJ119" s="258"/>
      <c r="ALK119" s="258"/>
      <c r="ALL119" s="258"/>
      <c r="ALM119" s="258"/>
      <c r="ALN119" s="258"/>
      <c r="ALO119" s="258"/>
      <c r="ALP119" s="258"/>
      <c r="ALQ119" s="258"/>
      <c r="ALR119" s="258"/>
      <c r="ALS119" s="258"/>
      <c r="ALT119" s="258"/>
      <c r="ALU119" s="258"/>
      <c r="ALV119" s="258"/>
      <c r="ALW119" s="258"/>
      <c r="ALX119" s="258"/>
      <c r="ALY119" s="258"/>
      <c r="ALZ119" s="258"/>
      <c r="AMA119" s="258"/>
      <c r="AMB119" s="258"/>
      <c r="AMC119" s="258"/>
    </row>
    <row r="120" customFormat="false" ht="39.75" hidden="false" customHeight="true" outlineLevel="0" collapsed="false">
      <c r="A120" s="935" t="str">
        <f aca="false">A102</f>
        <v>SUBSEÇÃO JUDICIÁRIA DE JANAÚBA</v>
      </c>
      <c r="B120" s="935"/>
      <c r="C120" s="935"/>
      <c r="D120" s="935"/>
      <c r="E120" s="935"/>
      <c r="F120" s="935"/>
      <c r="G120" s="935"/>
      <c r="H120" s="935"/>
      <c r="I120" s="936" t="n">
        <f aca="false">I115+I119</f>
        <v>38869.5</v>
      </c>
      <c r="J120" s="937"/>
      <c r="L120" s="468"/>
      <c r="M120" s="468"/>
      <c r="N120" s="468"/>
      <c r="O120" s="468"/>
      <c r="P120" s="468"/>
      <c r="Q120" s="468"/>
      <c r="R120" s="468"/>
      <c r="S120" s="837"/>
    </row>
    <row r="121" customFormat="false" ht="32.25" hidden="false" customHeight="true" outlineLevel="0" collapsed="false">
      <c r="A121" s="846" t="str">
        <f aca="false">JFA!$A$7</f>
        <v>SUBSEÇÃO JUDICIÁRIA DE JUIZ DE FORA</v>
      </c>
      <c r="B121" s="846"/>
      <c r="C121" s="846"/>
      <c r="D121" s="15"/>
      <c r="E121" s="15"/>
      <c r="F121" s="15"/>
      <c r="G121" s="847" t="s">
        <v>12</v>
      </c>
      <c r="H121" s="848" t="n">
        <f aca="false">$H$7</f>
        <v>0</v>
      </c>
      <c r="I121" s="848"/>
      <c r="J121" s="849"/>
      <c r="L121" s="468"/>
      <c r="M121" s="468"/>
      <c r="N121" s="468"/>
      <c r="O121" s="468"/>
      <c r="P121" s="468"/>
      <c r="Q121" s="468"/>
      <c r="R121" s="468"/>
      <c r="S121" s="837"/>
    </row>
    <row r="122" customFormat="false" ht="21.75" hidden="false" customHeight="true" outlineLevel="0" collapsed="false">
      <c r="A122" s="850" t="s">
        <v>508</v>
      </c>
      <c r="B122" s="850"/>
      <c r="C122" s="850"/>
      <c r="D122" s="851" t="n">
        <f aca="false">JFA!$G$53</f>
        <v>8875.14</v>
      </c>
      <c r="E122" s="851" t="n">
        <f aca="false">JFA!$H$53</f>
        <v>0</v>
      </c>
      <c r="F122" s="851" t="n">
        <f aca="false">JFA!$I$53</f>
        <v>0</v>
      </c>
      <c r="G122" s="851" t="n">
        <f aca="false">JFA!$J$53</f>
        <v>8764.72</v>
      </c>
      <c r="H122" s="851" t="n">
        <f aca="false">JFA!$K$53</f>
        <v>0</v>
      </c>
      <c r="I122" s="852" t="n">
        <f aca="false">JFA!$L$53</f>
        <v>10803.59</v>
      </c>
      <c r="J122" s="852"/>
      <c r="L122" s="854" t="n">
        <f aca="false">JFA!G20</f>
        <v>3282.37</v>
      </c>
      <c r="M122" s="854" t="n">
        <f aca="false">JFA!H20</f>
        <v>0</v>
      </c>
      <c r="N122" s="854" t="n">
        <f aca="false">JFA!I20</f>
        <v>0</v>
      </c>
      <c r="O122" s="854" t="n">
        <f aca="false">JFA!J20</f>
        <v>3282.37</v>
      </c>
      <c r="P122" s="854" t="n">
        <f aca="false">JFA!K20</f>
        <v>0</v>
      </c>
      <c r="Q122" s="854" t="n">
        <f aca="false">JFA!L20</f>
        <v>4044.85858305455</v>
      </c>
      <c r="R122" s="468"/>
      <c r="S122" s="837"/>
    </row>
    <row r="123" customFormat="false" ht="21.75" hidden="false" customHeight="true" outlineLevel="0" collapsed="false">
      <c r="A123" s="855" t="s">
        <v>509</v>
      </c>
      <c r="B123" s="855"/>
      <c r="C123" s="855"/>
      <c r="D123" s="856" t="n">
        <f aca="false">Dados!$F$30</f>
        <v>3</v>
      </c>
      <c r="E123" s="856" t="n">
        <f aca="false">Dados!$H$30</f>
        <v>0</v>
      </c>
      <c r="F123" s="856" t="n">
        <f aca="false">Dados!$J$30</f>
        <v>0</v>
      </c>
      <c r="G123" s="856" t="n">
        <f aca="false">Dados!$L$30</f>
        <v>2</v>
      </c>
      <c r="H123" s="856" t="n">
        <f aca="false">Dados!$N$30</f>
        <v>0</v>
      </c>
      <c r="I123" s="858" t="n">
        <f aca="false">Dados!$P$30</f>
        <v>2</v>
      </c>
      <c r="J123" s="859"/>
      <c r="L123" s="468" t="n">
        <f aca="false">L122*D123*D124</f>
        <v>9847.11</v>
      </c>
      <c r="M123" s="468" t="n">
        <f aca="false">M122*E123*E124</f>
        <v>0</v>
      </c>
      <c r="N123" s="468" t="n">
        <f aca="false">N122*F123*F124</f>
        <v>0</v>
      </c>
      <c r="O123" s="468" t="n">
        <f aca="false">O122*G123*G124</f>
        <v>13129.48</v>
      </c>
      <c r="P123" s="468" t="n">
        <f aca="false">P122*H123*H124</f>
        <v>0</v>
      </c>
      <c r="Q123" s="938" t="n">
        <f aca="false">Q122*I123*I124</f>
        <v>16179.4343322182</v>
      </c>
      <c r="R123" s="938" t="n">
        <f aca="false">SUM(L123:Q123)</f>
        <v>39156.0243322182</v>
      </c>
      <c r="S123" s="869" t="n">
        <f aca="false">R123*R3</f>
        <v>12976.9251288816</v>
      </c>
      <c r="T123" s="281" t="s">
        <v>528</v>
      </c>
    </row>
    <row r="124" customFormat="false" ht="21.75" hidden="false" customHeight="true" outlineLevel="0" collapsed="false">
      <c r="A124" s="860" t="s">
        <v>510</v>
      </c>
      <c r="B124" s="860"/>
      <c r="C124" s="860"/>
      <c r="D124" s="861" t="n">
        <f aca="false">Dados!$G$30</f>
        <v>1</v>
      </c>
      <c r="E124" s="861" t="n">
        <f aca="false">Dados!$I$30</f>
        <v>0</v>
      </c>
      <c r="F124" s="861" t="n">
        <f aca="false">Dados!$K$30</f>
        <v>0</v>
      </c>
      <c r="G124" s="861" t="n">
        <f aca="false">Dados!$M$30</f>
        <v>2</v>
      </c>
      <c r="H124" s="861" t="n">
        <f aca="false">Dados!$O$30</f>
        <v>0</v>
      </c>
      <c r="I124" s="862" t="n">
        <f aca="false">Dados!$Q$30</f>
        <v>2</v>
      </c>
      <c r="J124" s="863"/>
      <c r="L124" s="468"/>
      <c r="M124" s="468"/>
      <c r="N124" s="468"/>
      <c r="O124" s="468"/>
      <c r="P124" s="468"/>
      <c r="Q124" s="468"/>
      <c r="R124" s="468"/>
      <c r="S124" s="837"/>
    </row>
    <row r="125" customFormat="false" ht="21.75" hidden="false" customHeight="true" outlineLevel="0" collapsed="false">
      <c r="A125" s="864" t="s">
        <v>5</v>
      </c>
      <c r="B125" s="864"/>
      <c r="C125" s="864"/>
      <c r="D125" s="865" t="n">
        <f aca="false">((D122*D123)*D124)</f>
        <v>26625.42</v>
      </c>
      <c r="E125" s="865" t="n">
        <f aca="false">((E122*E123)*E124)</f>
        <v>0</v>
      </c>
      <c r="F125" s="865" t="n">
        <f aca="false">((F122*F123)*F124)</f>
        <v>0</v>
      </c>
      <c r="G125" s="865" t="n">
        <f aca="false">((G122*G123)*G124)</f>
        <v>35058.88</v>
      </c>
      <c r="H125" s="865" t="n">
        <f aca="false">((H122*H123)*H124)</f>
        <v>0</v>
      </c>
      <c r="I125" s="866" t="n">
        <f aca="false">((I122*I123)*I124)</f>
        <v>43214.36</v>
      </c>
      <c r="J125" s="867"/>
      <c r="L125" s="468"/>
      <c r="M125" s="468"/>
      <c r="N125" s="468"/>
      <c r="O125" s="468"/>
      <c r="P125" s="468"/>
      <c r="Q125" s="468"/>
      <c r="R125" s="468"/>
      <c r="S125" s="837"/>
    </row>
    <row r="126" customFormat="false" ht="21.75" hidden="false" customHeight="true" outlineLevel="0" collapsed="false">
      <c r="A126" s="870" t="s">
        <v>511</v>
      </c>
      <c r="B126" s="871" t="s">
        <v>512</v>
      </c>
      <c r="C126" s="872" t="s">
        <v>513</v>
      </c>
      <c r="D126" s="873" t="n">
        <v>0</v>
      </c>
      <c r="E126" s="873" t="n">
        <v>0</v>
      </c>
      <c r="F126" s="873" t="n">
        <v>0</v>
      </c>
      <c r="G126" s="873" t="n">
        <v>0</v>
      </c>
      <c r="H126" s="873" t="n">
        <v>0</v>
      </c>
      <c r="I126" s="875" t="n">
        <v>0</v>
      </c>
      <c r="J126" s="876"/>
      <c r="L126" s="468"/>
      <c r="M126" s="468"/>
      <c r="N126" s="468"/>
      <c r="O126" s="468"/>
      <c r="P126" s="468"/>
      <c r="Q126" s="468"/>
      <c r="R126" s="468"/>
      <c r="S126" s="837"/>
    </row>
    <row r="127" customFormat="false" ht="21.75" hidden="false" customHeight="true" outlineLevel="0" collapsed="false">
      <c r="A127" s="870"/>
      <c r="B127" s="871"/>
      <c r="C127" s="877" t="s">
        <v>384</v>
      </c>
      <c r="D127" s="878" t="n">
        <f aca="false">ROUND((D122/30*D126),2)</f>
        <v>0</v>
      </c>
      <c r="E127" s="878" t="n">
        <f aca="false">ROUND((E122/30*E126),2)</f>
        <v>0</v>
      </c>
      <c r="F127" s="878" t="n">
        <f aca="false">ROUND((F122/30*F126),2)</f>
        <v>0</v>
      </c>
      <c r="G127" s="878" t="n">
        <f aca="false">ROUND((G122/30*G126),2)</f>
        <v>0</v>
      </c>
      <c r="H127" s="878" t="n">
        <f aca="false">ROUND((H122/30*H126),2)</f>
        <v>0</v>
      </c>
      <c r="I127" s="879" t="n">
        <f aca="false">ROUND((I122/30*I126),2)</f>
        <v>0</v>
      </c>
      <c r="J127" s="880"/>
      <c r="L127" s="468"/>
      <c r="M127" s="468"/>
      <c r="N127" s="468"/>
      <c r="O127" s="468"/>
      <c r="P127" s="468"/>
      <c r="Q127" s="468"/>
      <c r="R127" s="468"/>
      <c r="S127" s="837"/>
    </row>
    <row r="128" s="258" customFormat="true" ht="21.75" hidden="false" customHeight="true" outlineLevel="0" collapsed="false">
      <c r="A128" s="870"/>
      <c r="B128" s="881" t="s">
        <v>514</v>
      </c>
      <c r="C128" s="882" t="s">
        <v>515</v>
      </c>
      <c r="D128" s="883" t="n">
        <f aca="false">JFA!$G$87</f>
        <v>7232.61</v>
      </c>
      <c r="E128" s="883" t="n">
        <f aca="false">JFA!$H$87</f>
        <v>0</v>
      </c>
      <c r="F128" s="883" t="n">
        <f aca="false">JFA!$I$87</f>
        <v>0</v>
      </c>
      <c r="G128" s="883" t="n">
        <f aca="false">JFA!$J$87</f>
        <v>7122.19</v>
      </c>
      <c r="H128" s="883" t="n">
        <f aca="false">JFA!$K$87</f>
        <v>0</v>
      </c>
      <c r="I128" s="884" t="n">
        <f aca="false">JFA!$L$87</f>
        <v>8927.31</v>
      </c>
      <c r="J128" s="885"/>
      <c r="L128" s="468"/>
      <c r="M128" s="468"/>
      <c r="N128" s="468"/>
      <c r="O128" s="468"/>
      <c r="P128" s="468"/>
      <c r="Q128" s="468"/>
      <c r="R128" s="468"/>
      <c r="S128" s="837"/>
    </row>
    <row r="129" s="258" customFormat="true" ht="21.75" hidden="false" customHeight="true" outlineLevel="0" collapsed="false">
      <c r="A129" s="870"/>
      <c r="B129" s="881"/>
      <c r="C129" s="886" t="s">
        <v>516</v>
      </c>
      <c r="D129" s="887" t="n">
        <v>0</v>
      </c>
      <c r="E129" s="887" t="n">
        <v>0</v>
      </c>
      <c r="F129" s="887" t="n">
        <v>0</v>
      </c>
      <c r="G129" s="887" t="n">
        <v>0</v>
      </c>
      <c r="H129" s="887" t="n">
        <v>0</v>
      </c>
      <c r="I129" s="888" t="n">
        <v>0</v>
      </c>
      <c r="J129" s="889"/>
      <c r="L129" s="468"/>
      <c r="M129" s="468"/>
      <c r="N129" s="468"/>
      <c r="O129" s="468"/>
      <c r="P129" s="468"/>
      <c r="Q129" s="468"/>
      <c r="R129" s="468"/>
      <c r="S129" s="837"/>
    </row>
    <row r="130" s="258" customFormat="true" ht="21.75" hidden="false" customHeight="true" outlineLevel="0" collapsed="false">
      <c r="A130" s="870"/>
      <c r="B130" s="881"/>
      <c r="C130" s="890" t="s">
        <v>517</v>
      </c>
      <c r="D130" s="891" t="n">
        <f aca="false">ROUND(((D128/30)*D129),2)</f>
        <v>0</v>
      </c>
      <c r="E130" s="891" t="n">
        <f aca="false">ROUND(((E128/30)*E129),2)</f>
        <v>0</v>
      </c>
      <c r="F130" s="891" t="n">
        <f aca="false">ROUND(((F128/30)*F129),2)</f>
        <v>0</v>
      </c>
      <c r="G130" s="891" t="n">
        <f aca="false">ROUND(((G128/30)*G129),2)</f>
        <v>0</v>
      </c>
      <c r="H130" s="891" t="n">
        <f aca="false">ROUND(((H128/30)*H129),2)</f>
        <v>0</v>
      </c>
      <c r="I130" s="892" t="n">
        <f aca="false">ROUND(((I128/30)*I129),2)</f>
        <v>0</v>
      </c>
      <c r="J130" s="893"/>
      <c r="L130" s="468"/>
      <c r="M130" s="468"/>
      <c r="N130" s="468"/>
      <c r="O130" s="468"/>
      <c r="P130" s="468"/>
      <c r="Q130" s="468"/>
      <c r="R130" s="468"/>
      <c r="S130" s="837"/>
    </row>
    <row r="131" customFormat="false" ht="39" hidden="false" customHeight="true" outlineLevel="0" collapsed="false">
      <c r="A131" s="894" t="s">
        <v>518</v>
      </c>
      <c r="B131" s="894"/>
      <c r="C131" s="894"/>
      <c r="D131" s="895" t="n">
        <f aca="false">D127+D130</f>
        <v>0</v>
      </c>
      <c r="E131" s="895" t="n">
        <f aca="false">E127+E130</f>
        <v>0</v>
      </c>
      <c r="F131" s="895" t="n">
        <f aca="false">F127+F130</f>
        <v>0</v>
      </c>
      <c r="G131" s="895" t="n">
        <f aca="false">G127+G130</f>
        <v>0</v>
      </c>
      <c r="H131" s="895" t="n">
        <f aca="false">H127+H130</f>
        <v>0</v>
      </c>
      <c r="I131" s="896" t="n">
        <f aca="false">I127+I130</f>
        <v>0</v>
      </c>
      <c r="J131" s="897"/>
      <c r="L131" s="468"/>
      <c r="M131" s="468"/>
      <c r="N131" s="468"/>
      <c r="O131" s="468"/>
      <c r="P131" s="468"/>
      <c r="Q131" s="468"/>
      <c r="R131" s="468"/>
      <c r="S131" s="837"/>
    </row>
    <row r="132" customFormat="false" ht="39.75" hidden="false" customHeight="true" outlineLevel="0" collapsed="false">
      <c r="A132" s="898" t="str">
        <f aca="false">A18</f>
        <v>TOTAL CATEGORIA</v>
      </c>
      <c r="B132" s="899"/>
      <c r="C132" s="899"/>
      <c r="D132" s="900" t="n">
        <f aca="false">D125-D131</f>
        <v>26625.42</v>
      </c>
      <c r="E132" s="900" t="n">
        <f aca="false">E125-E131</f>
        <v>0</v>
      </c>
      <c r="F132" s="900" t="n">
        <f aca="false">F125-F131</f>
        <v>0</v>
      </c>
      <c r="G132" s="900" t="n">
        <f aca="false">G125-G131</f>
        <v>35058.88</v>
      </c>
      <c r="H132" s="900" t="n">
        <f aca="false">H125-H131</f>
        <v>0</v>
      </c>
      <c r="I132" s="901" t="n">
        <f aca="false">I125-I131</f>
        <v>43214.36</v>
      </c>
      <c r="J132" s="902"/>
      <c r="L132" s="468"/>
      <c r="M132" s="468"/>
      <c r="N132" s="468"/>
      <c r="O132" s="468"/>
      <c r="P132" s="468"/>
      <c r="Q132" s="468"/>
      <c r="R132" s="468"/>
      <c r="S132" s="837"/>
    </row>
    <row r="133" customFormat="false" ht="27.75" hidden="false" customHeight="true" outlineLevel="0" collapsed="false">
      <c r="A133" s="903" t="s">
        <v>520</v>
      </c>
      <c r="B133" s="903"/>
      <c r="C133" s="903"/>
      <c r="D133" s="903"/>
      <c r="E133" s="903"/>
      <c r="F133" s="903"/>
      <c r="G133" s="903"/>
      <c r="H133" s="903"/>
      <c r="I133" s="904" t="n">
        <f aca="false">SUM(D132:I132)</f>
        <v>104898.66</v>
      </c>
      <c r="J133" s="905" t="n">
        <f aca="false">RESUMO!F59</f>
        <v>0</v>
      </c>
      <c r="L133" s="468"/>
      <c r="M133" s="468"/>
      <c r="N133" s="468"/>
      <c r="O133" s="468"/>
      <c r="P133" s="468"/>
      <c r="Q133" s="468"/>
      <c r="R133" s="468"/>
      <c r="S133" s="837"/>
    </row>
    <row r="134" customFormat="false" ht="27.75" hidden="false" customHeight="true" outlineLevel="0" collapsed="false">
      <c r="A134" s="906" t="s">
        <v>521</v>
      </c>
      <c r="B134" s="906"/>
      <c r="C134" s="906"/>
      <c r="D134" s="906"/>
      <c r="E134" s="906"/>
      <c r="F134" s="906"/>
      <c r="G134" s="906"/>
      <c r="H134" s="906"/>
      <c r="I134" s="907" t="n">
        <f aca="false">RESUMO!N15</f>
        <v>104898.66</v>
      </c>
      <c r="J134" s="908"/>
      <c r="L134" s="468"/>
      <c r="M134" s="468"/>
      <c r="N134" s="468"/>
      <c r="O134" s="468"/>
      <c r="P134" s="468"/>
      <c r="Q134" s="468"/>
      <c r="R134" s="468"/>
      <c r="S134" s="837"/>
    </row>
    <row r="135" customFormat="false" ht="27.75" hidden="false" customHeight="true" outlineLevel="0" collapsed="false">
      <c r="A135" s="909" t="s">
        <v>522</v>
      </c>
      <c r="B135" s="909"/>
      <c r="C135" s="909"/>
      <c r="D135" s="909"/>
      <c r="E135" s="909"/>
      <c r="F135" s="909"/>
      <c r="G135" s="910"/>
      <c r="H135" s="911"/>
      <c r="I135" s="912"/>
      <c r="J135" s="912"/>
      <c r="L135" s="468"/>
      <c r="M135" s="468"/>
      <c r="N135" s="468"/>
      <c r="O135" s="468"/>
      <c r="P135" s="468"/>
      <c r="Q135" s="468"/>
      <c r="R135" s="468"/>
      <c r="S135" s="837"/>
    </row>
    <row r="136" customFormat="false" ht="27.75" hidden="false" customHeight="true" outlineLevel="0" collapsed="false">
      <c r="A136" s="913"/>
      <c r="B136" s="914"/>
      <c r="C136" s="915"/>
      <c r="D136" s="915"/>
      <c r="E136" s="915"/>
      <c r="F136" s="917"/>
      <c r="G136" s="918"/>
      <c r="H136" s="919"/>
      <c r="I136" s="920"/>
      <c r="J136" s="921"/>
      <c r="L136" s="922"/>
      <c r="M136" s="922"/>
      <c r="N136" s="922"/>
      <c r="O136" s="922"/>
      <c r="P136" s="922"/>
      <c r="Q136" s="922"/>
      <c r="R136" s="922"/>
      <c r="S136" s="923"/>
    </row>
    <row r="137" customFormat="false" ht="27.75" hidden="false" customHeight="true" outlineLevel="0" collapsed="false">
      <c r="A137" s="913"/>
      <c r="B137" s="924"/>
      <c r="C137" s="258"/>
      <c r="D137" s="258"/>
      <c r="E137" s="258"/>
      <c r="F137" s="925"/>
      <c r="G137" s="926"/>
      <c r="H137" s="927"/>
      <c r="I137" s="928"/>
      <c r="J137" s="929"/>
      <c r="L137" s="922"/>
      <c r="M137" s="922"/>
      <c r="N137" s="922"/>
      <c r="O137" s="922"/>
      <c r="P137" s="922"/>
      <c r="Q137" s="922"/>
      <c r="R137" s="922"/>
      <c r="S137" s="923"/>
      <c r="W137" s="258"/>
      <c r="X137" s="258"/>
      <c r="Y137" s="258"/>
      <c r="Z137" s="258"/>
      <c r="AA137" s="258"/>
      <c r="AB137" s="258"/>
      <c r="AC137" s="258"/>
      <c r="AD137" s="258"/>
      <c r="AE137" s="258"/>
      <c r="AF137" s="258"/>
      <c r="AG137" s="258"/>
      <c r="AH137" s="258"/>
      <c r="AI137" s="258"/>
      <c r="AJ137" s="258"/>
      <c r="AK137" s="258"/>
      <c r="AL137" s="258"/>
      <c r="AM137" s="258"/>
      <c r="AN137" s="258"/>
      <c r="AO137" s="258"/>
      <c r="AP137" s="258"/>
      <c r="AQ137" s="258"/>
      <c r="AR137" s="258"/>
      <c r="AS137" s="258"/>
      <c r="AT137" s="258"/>
      <c r="AU137" s="258"/>
      <c r="AV137" s="258"/>
      <c r="AW137" s="258"/>
      <c r="AX137" s="258"/>
      <c r="AY137" s="258"/>
      <c r="AZ137" s="258"/>
      <c r="BA137" s="258"/>
      <c r="BB137" s="258"/>
      <c r="BC137" s="258"/>
      <c r="BD137" s="258"/>
      <c r="BE137" s="258"/>
      <c r="BF137" s="258"/>
      <c r="BG137" s="258"/>
      <c r="BH137" s="258"/>
      <c r="BI137" s="258"/>
      <c r="BJ137" s="258"/>
      <c r="BK137" s="258"/>
      <c r="BL137" s="258"/>
      <c r="BM137" s="258"/>
      <c r="BN137" s="258"/>
      <c r="BO137" s="258"/>
      <c r="BP137" s="258"/>
      <c r="BQ137" s="258"/>
      <c r="BR137" s="258"/>
      <c r="BS137" s="258"/>
      <c r="BT137" s="258"/>
      <c r="BU137" s="258"/>
      <c r="BV137" s="258"/>
      <c r="BW137" s="258"/>
      <c r="BX137" s="258"/>
      <c r="BY137" s="258"/>
      <c r="BZ137" s="258"/>
      <c r="CA137" s="258"/>
      <c r="CB137" s="258"/>
      <c r="CC137" s="258"/>
      <c r="CD137" s="258"/>
      <c r="CE137" s="258"/>
      <c r="CF137" s="258"/>
      <c r="CG137" s="258"/>
      <c r="CH137" s="258"/>
      <c r="CI137" s="258"/>
      <c r="CJ137" s="258"/>
      <c r="CK137" s="258"/>
      <c r="CL137" s="258"/>
      <c r="CM137" s="258"/>
      <c r="CN137" s="258"/>
      <c r="CO137" s="258"/>
      <c r="CP137" s="258"/>
      <c r="CQ137" s="258"/>
      <c r="CR137" s="258"/>
      <c r="CS137" s="258"/>
      <c r="CT137" s="258"/>
      <c r="CU137" s="258"/>
      <c r="CV137" s="258"/>
      <c r="CW137" s="258"/>
      <c r="CX137" s="258"/>
      <c r="CY137" s="258"/>
      <c r="CZ137" s="258"/>
      <c r="DA137" s="258"/>
      <c r="DB137" s="258"/>
      <c r="DC137" s="258"/>
      <c r="DD137" s="258"/>
      <c r="DE137" s="258"/>
      <c r="DF137" s="258"/>
      <c r="DG137" s="258"/>
      <c r="DH137" s="258"/>
      <c r="DI137" s="258"/>
      <c r="DJ137" s="258"/>
      <c r="DK137" s="258"/>
      <c r="DL137" s="258"/>
      <c r="DM137" s="258"/>
      <c r="DN137" s="258"/>
      <c r="DO137" s="258"/>
      <c r="DP137" s="258"/>
      <c r="DQ137" s="258"/>
      <c r="DR137" s="258"/>
      <c r="DS137" s="258"/>
      <c r="DT137" s="258"/>
      <c r="DU137" s="258"/>
      <c r="DV137" s="258"/>
      <c r="DW137" s="258"/>
      <c r="DX137" s="258"/>
      <c r="DY137" s="258"/>
      <c r="DZ137" s="258"/>
      <c r="EA137" s="258"/>
      <c r="EB137" s="258"/>
      <c r="EC137" s="258"/>
      <c r="ED137" s="258"/>
      <c r="EE137" s="258"/>
      <c r="EF137" s="258"/>
      <c r="EG137" s="258"/>
      <c r="EH137" s="258"/>
      <c r="EI137" s="258"/>
      <c r="EJ137" s="258"/>
      <c r="EK137" s="258"/>
      <c r="EL137" s="258"/>
      <c r="EM137" s="258"/>
      <c r="EN137" s="258"/>
      <c r="EO137" s="258"/>
      <c r="EP137" s="258"/>
      <c r="EQ137" s="258"/>
      <c r="ER137" s="258"/>
      <c r="ES137" s="258"/>
      <c r="ET137" s="258"/>
      <c r="EU137" s="258"/>
      <c r="EV137" s="258"/>
      <c r="EW137" s="258"/>
      <c r="EX137" s="258"/>
      <c r="EY137" s="258"/>
      <c r="EZ137" s="258"/>
      <c r="FA137" s="258"/>
      <c r="FB137" s="258"/>
      <c r="FC137" s="258"/>
      <c r="FD137" s="258"/>
      <c r="FE137" s="258"/>
      <c r="FF137" s="258"/>
      <c r="FG137" s="258"/>
      <c r="FH137" s="258"/>
      <c r="FI137" s="258"/>
      <c r="FJ137" s="258"/>
      <c r="FK137" s="258"/>
      <c r="FL137" s="258"/>
      <c r="FM137" s="258"/>
      <c r="FN137" s="258"/>
      <c r="FO137" s="258"/>
      <c r="FP137" s="258"/>
      <c r="FQ137" s="258"/>
      <c r="FR137" s="258"/>
      <c r="FS137" s="258"/>
      <c r="FT137" s="258"/>
      <c r="FU137" s="258"/>
      <c r="FV137" s="258"/>
      <c r="FW137" s="258"/>
      <c r="FX137" s="258"/>
      <c r="FY137" s="258"/>
      <c r="FZ137" s="258"/>
      <c r="GA137" s="258"/>
      <c r="GB137" s="258"/>
      <c r="GC137" s="258"/>
      <c r="GD137" s="258"/>
      <c r="GE137" s="258"/>
      <c r="GF137" s="258"/>
      <c r="GG137" s="258"/>
      <c r="GH137" s="258"/>
      <c r="GI137" s="258"/>
      <c r="GJ137" s="258"/>
      <c r="GK137" s="258"/>
      <c r="GL137" s="258"/>
      <c r="GM137" s="258"/>
      <c r="GN137" s="258"/>
      <c r="GO137" s="258"/>
      <c r="GP137" s="258"/>
      <c r="GQ137" s="258"/>
      <c r="GR137" s="258"/>
      <c r="GS137" s="258"/>
      <c r="GT137" s="258"/>
      <c r="GU137" s="258"/>
      <c r="GV137" s="258"/>
      <c r="GW137" s="258"/>
      <c r="GX137" s="258"/>
      <c r="GY137" s="258"/>
      <c r="GZ137" s="258"/>
      <c r="HA137" s="258"/>
      <c r="HB137" s="258"/>
      <c r="HC137" s="258"/>
      <c r="HD137" s="258"/>
      <c r="HE137" s="258"/>
      <c r="HF137" s="258"/>
      <c r="HG137" s="258"/>
      <c r="HH137" s="258"/>
      <c r="HI137" s="258"/>
      <c r="HJ137" s="258"/>
      <c r="HK137" s="258"/>
      <c r="HL137" s="258"/>
      <c r="HM137" s="258"/>
      <c r="HN137" s="258"/>
      <c r="HO137" s="258"/>
      <c r="HP137" s="258"/>
      <c r="HQ137" s="258"/>
      <c r="HR137" s="258"/>
      <c r="HS137" s="258"/>
      <c r="HT137" s="258"/>
      <c r="HU137" s="258"/>
      <c r="HV137" s="258"/>
      <c r="HW137" s="258"/>
      <c r="HX137" s="258"/>
      <c r="HY137" s="258"/>
      <c r="HZ137" s="258"/>
      <c r="IA137" s="258"/>
      <c r="IB137" s="258"/>
      <c r="IC137" s="258"/>
      <c r="ID137" s="258"/>
      <c r="IE137" s="258"/>
      <c r="IF137" s="258"/>
      <c r="IG137" s="258"/>
      <c r="IH137" s="258"/>
      <c r="II137" s="258"/>
      <c r="IJ137" s="258"/>
      <c r="IK137" s="258"/>
      <c r="IL137" s="258"/>
      <c r="IM137" s="258"/>
      <c r="IN137" s="258"/>
      <c r="IO137" s="258"/>
      <c r="IP137" s="258"/>
      <c r="IQ137" s="258"/>
      <c r="IR137" s="258"/>
      <c r="IS137" s="258"/>
      <c r="IT137" s="258"/>
      <c r="IU137" s="258"/>
      <c r="IV137" s="258"/>
      <c r="IW137" s="258"/>
      <c r="IX137" s="258"/>
      <c r="IY137" s="258"/>
      <c r="IZ137" s="258"/>
      <c r="JA137" s="258"/>
      <c r="JB137" s="258"/>
      <c r="JC137" s="258"/>
      <c r="JD137" s="258"/>
      <c r="JE137" s="258"/>
      <c r="JF137" s="258"/>
      <c r="JG137" s="258"/>
      <c r="JH137" s="258"/>
      <c r="JI137" s="258"/>
      <c r="JJ137" s="258"/>
      <c r="JK137" s="258"/>
      <c r="JL137" s="258"/>
      <c r="JM137" s="258"/>
      <c r="JN137" s="258"/>
      <c r="JO137" s="258"/>
      <c r="JP137" s="258"/>
      <c r="JQ137" s="258"/>
      <c r="JR137" s="258"/>
      <c r="JS137" s="258"/>
      <c r="JT137" s="258"/>
      <c r="JU137" s="258"/>
      <c r="JV137" s="258"/>
      <c r="JW137" s="258"/>
      <c r="JX137" s="258"/>
      <c r="JY137" s="258"/>
      <c r="JZ137" s="258"/>
      <c r="KA137" s="258"/>
      <c r="KB137" s="258"/>
      <c r="KC137" s="258"/>
      <c r="KD137" s="258"/>
      <c r="KE137" s="258"/>
      <c r="KF137" s="258"/>
      <c r="KG137" s="258"/>
      <c r="KH137" s="258"/>
      <c r="KI137" s="258"/>
      <c r="KJ137" s="258"/>
      <c r="KK137" s="258"/>
      <c r="KL137" s="258"/>
      <c r="KM137" s="258"/>
      <c r="KN137" s="258"/>
      <c r="KO137" s="258"/>
      <c r="KP137" s="258"/>
      <c r="KQ137" s="258"/>
      <c r="KR137" s="258"/>
      <c r="KS137" s="258"/>
      <c r="KT137" s="258"/>
      <c r="KU137" s="258"/>
      <c r="KV137" s="258"/>
      <c r="KW137" s="258"/>
      <c r="KX137" s="258"/>
      <c r="KY137" s="258"/>
      <c r="KZ137" s="258"/>
      <c r="LA137" s="258"/>
      <c r="LB137" s="258"/>
      <c r="LC137" s="258"/>
      <c r="LD137" s="258"/>
      <c r="LE137" s="258"/>
      <c r="LF137" s="258"/>
      <c r="LG137" s="258"/>
      <c r="LH137" s="258"/>
      <c r="LI137" s="258"/>
      <c r="LJ137" s="258"/>
      <c r="LK137" s="258"/>
      <c r="LL137" s="258"/>
      <c r="LM137" s="258"/>
      <c r="LN137" s="258"/>
      <c r="LO137" s="258"/>
      <c r="LP137" s="258"/>
      <c r="LQ137" s="258"/>
      <c r="LR137" s="258"/>
      <c r="LS137" s="258"/>
      <c r="LT137" s="258"/>
      <c r="LU137" s="258"/>
      <c r="LV137" s="258"/>
      <c r="LW137" s="258"/>
      <c r="LX137" s="258"/>
      <c r="LY137" s="258"/>
      <c r="LZ137" s="258"/>
      <c r="MA137" s="258"/>
      <c r="MB137" s="258"/>
      <c r="MC137" s="258"/>
      <c r="MD137" s="258"/>
      <c r="ME137" s="258"/>
      <c r="MF137" s="258"/>
      <c r="MG137" s="258"/>
      <c r="MH137" s="258"/>
      <c r="MI137" s="258"/>
      <c r="MJ137" s="258"/>
      <c r="MK137" s="258"/>
      <c r="ML137" s="258"/>
      <c r="MM137" s="258"/>
      <c r="MN137" s="258"/>
      <c r="MO137" s="258"/>
      <c r="MP137" s="258"/>
      <c r="MQ137" s="258"/>
      <c r="MR137" s="258"/>
      <c r="MS137" s="258"/>
      <c r="MT137" s="258"/>
      <c r="MU137" s="258"/>
      <c r="MV137" s="258"/>
      <c r="MW137" s="258"/>
      <c r="MX137" s="258"/>
      <c r="MY137" s="258"/>
      <c r="MZ137" s="258"/>
      <c r="NA137" s="258"/>
      <c r="NB137" s="258"/>
      <c r="NC137" s="258"/>
      <c r="ND137" s="258"/>
      <c r="NE137" s="258"/>
      <c r="NF137" s="258"/>
      <c r="NG137" s="258"/>
      <c r="NH137" s="258"/>
      <c r="NI137" s="258"/>
      <c r="NJ137" s="258"/>
      <c r="NK137" s="258"/>
      <c r="NL137" s="258"/>
      <c r="NM137" s="258"/>
      <c r="NN137" s="258"/>
      <c r="NO137" s="258"/>
      <c r="NP137" s="258"/>
      <c r="NQ137" s="258"/>
      <c r="NR137" s="258"/>
      <c r="NS137" s="258"/>
      <c r="NT137" s="258"/>
      <c r="NU137" s="258"/>
      <c r="NV137" s="258"/>
      <c r="NW137" s="258"/>
      <c r="NX137" s="258"/>
      <c r="NY137" s="258"/>
      <c r="NZ137" s="258"/>
      <c r="OA137" s="258"/>
      <c r="OB137" s="258"/>
      <c r="OC137" s="258"/>
      <c r="OD137" s="258"/>
      <c r="OE137" s="258"/>
      <c r="OF137" s="258"/>
      <c r="OG137" s="258"/>
      <c r="OH137" s="258"/>
      <c r="OI137" s="258"/>
      <c r="OJ137" s="258"/>
      <c r="OK137" s="258"/>
      <c r="OL137" s="258"/>
      <c r="OM137" s="258"/>
      <c r="ON137" s="258"/>
      <c r="OO137" s="258"/>
      <c r="OP137" s="258"/>
      <c r="OQ137" s="258"/>
      <c r="OR137" s="258"/>
      <c r="OS137" s="258"/>
      <c r="OT137" s="258"/>
      <c r="OU137" s="258"/>
      <c r="OV137" s="258"/>
      <c r="OW137" s="258"/>
      <c r="OX137" s="258"/>
      <c r="OY137" s="258"/>
      <c r="OZ137" s="258"/>
      <c r="PA137" s="258"/>
      <c r="PB137" s="258"/>
      <c r="PC137" s="258"/>
      <c r="PD137" s="258"/>
      <c r="PE137" s="258"/>
      <c r="PF137" s="258"/>
      <c r="PG137" s="258"/>
      <c r="PH137" s="258"/>
      <c r="PI137" s="258"/>
      <c r="PJ137" s="258"/>
      <c r="PK137" s="258"/>
      <c r="PL137" s="258"/>
      <c r="PM137" s="258"/>
      <c r="PN137" s="258"/>
      <c r="PO137" s="258"/>
      <c r="PP137" s="258"/>
      <c r="PQ137" s="258"/>
      <c r="PR137" s="258"/>
      <c r="PS137" s="258"/>
      <c r="PT137" s="258"/>
      <c r="PU137" s="258"/>
      <c r="PV137" s="258"/>
      <c r="PW137" s="258"/>
      <c r="PX137" s="258"/>
      <c r="PY137" s="258"/>
      <c r="PZ137" s="258"/>
      <c r="QA137" s="258"/>
      <c r="QB137" s="258"/>
      <c r="QC137" s="258"/>
      <c r="QD137" s="258"/>
      <c r="QE137" s="258"/>
      <c r="QF137" s="258"/>
      <c r="QG137" s="258"/>
      <c r="QH137" s="258"/>
      <c r="QI137" s="258"/>
      <c r="QJ137" s="258"/>
      <c r="QK137" s="258"/>
      <c r="QL137" s="258"/>
      <c r="QM137" s="258"/>
      <c r="QN137" s="258"/>
      <c r="QO137" s="258"/>
      <c r="QP137" s="258"/>
      <c r="QQ137" s="258"/>
      <c r="QR137" s="258"/>
      <c r="QS137" s="258"/>
      <c r="QT137" s="258"/>
      <c r="QU137" s="258"/>
      <c r="QV137" s="258"/>
      <c r="QW137" s="258"/>
      <c r="QX137" s="258"/>
      <c r="QY137" s="258"/>
      <c r="QZ137" s="258"/>
      <c r="RA137" s="258"/>
      <c r="RB137" s="258"/>
      <c r="RC137" s="258"/>
      <c r="RD137" s="258"/>
      <c r="RE137" s="258"/>
      <c r="RF137" s="258"/>
      <c r="RG137" s="258"/>
      <c r="RH137" s="258"/>
      <c r="RI137" s="258"/>
      <c r="RJ137" s="258"/>
      <c r="RK137" s="258"/>
      <c r="RL137" s="258"/>
      <c r="RM137" s="258"/>
      <c r="RN137" s="258"/>
      <c r="RO137" s="258"/>
      <c r="RP137" s="258"/>
      <c r="RQ137" s="258"/>
      <c r="RR137" s="258"/>
      <c r="RS137" s="258"/>
      <c r="RT137" s="258"/>
      <c r="RU137" s="258"/>
      <c r="RV137" s="258"/>
      <c r="RW137" s="258"/>
      <c r="RX137" s="258"/>
      <c r="RY137" s="258"/>
      <c r="RZ137" s="258"/>
      <c r="SA137" s="258"/>
      <c r="SB137" s="258"/>
      <c r="SC137" s="258"/>
      <c r="SD137" s="258"/>
      <c r="SE137" s="258"/>
      <c r="SF137" s="258"/>
      <c r="SG137" s="258"/>
      <c r="SH137" s="258"/>
      <c r="SI137" s="258"/>
      <c r="SJ137" s="258"/>
      <c r="SK137" s="258"/>
      <c r="SL137" s="258"/>
      <c r="SM137" s="258"/>
      <c r="SN137" s="258"/>
      <c r="SO137" s="258"/>
      <c r="SP137" s="258"/>
      <c r="SQ137" s="258"/>
      <c r="SR137" s="258"/>
      <c r="SS137" s="258"/>
      <c r="ST137" s="258"/>
      <c r="SU137" s="258"/>
      <c r="SV137" s="258"/>
      <c r="SW137" s="258"/>
      <c r="SX137" s="258"/>
      <c r="SY137" s="258"/>
      <c r="SZ137" s="258"/>
      <c r="TA137" s="258"/>
      <c r="TB137" s="258"/>
      <c r="TC137" s="258"/>
      <c r="TD137" s="258"/>
      <c r="TE137" s="258"/>
      <c r="TF137" s="258"/>
      <c r="TG137" s="258"/>
      <c r="TH137" s="258"/>
      <c r="TI137" s="258"/>
      <c r="TJ137" s="258"/>
      <c r="TK137" s="258"/>
      <c r="TL137" s="258"/>
      <c r="TM137" s="258"/>
      <c r="TN137" s="258"/>
      <c r="TO137" s="258"/>
      <c r="TP137" s="258"/>
      <c r="TQ137" s="258"/>
      <c r="TR137" s="258"/>
      <c r="TS137" s="258"/>
      <c r="TT137" s="258"/>
      <c r="TU137" s="258"/>
      <c r="TV137" s="258"/>
      <c r="TW137" s="258"/>
      <c r="TX137" s="258"/>
      <c r="TY137" s="258"/>
      <c r="TZ137" s="258"/>
      <c r="UA137" s="258"/>
      <c r="UB137" s="258"/>
      <c r="UC137" s="258"/>
      <c r="UD137" s="258"/>
      <c r="UE137" s="258"/>
      <c r="UF137" s="258"/>
      <c r="UG137" s="258"/>
      <c r="UH137" s="258"/>
      <c r="UI137" s="258"/>
      <c r="UJ137" s="258"/>
      <c r="UK137" s="258"/>
      <c r="UL137" s="258"/>
      <c r="UM137" s="258"/>
      <c r="UN137" s="258"/>
      <c r="UO137" s="258"/>
      <c r="UP137" s="258"/>
      <c r="UQ137" s="258"/>
      <c r="UR137" s="258"/>
      <c r="US137" s="258"/>
      <c r="UT137" s="258"/>
      <c r="UU137" s="258"/>
      <c r="UV137" s="258"/>
      <c r="UW137" s="258"/>
      <c r="UX137" s="258"/>
      <c r="UY137" s="258"/>
      <c r="UZ137" s="258"/>
      <c r="VA137" s="258"/>
      <c r="VB137" s="258"/>
      <c r="VC137" s="258"/>
      <c r="VD137" s="258"/>
      <c r="VE137" s="258"/>
      <c r="VF137" s="258"/>
      <c r="VG137" s="258"/>
      <c r="VH137" s="258"/>
      <c r="VI137" s="258"/>
      <c r="VJ137" s="258"/>
      <c r="VK137" s="258"/>
      <c r="VL137" s="258"/>
      <c r="VM137" s="258"/>
      <c r="VN137" s="258"/>
      <c r="VO137" s="258"/>
      <c r="VP137" s="258"/>
      <c r="VQ137" s="258"/>
      <c r="VR137" s="258"/>
      <c r="VS137" s="258"/>
      <c r="VT137" s="258"/>
      <c r="VU137" s="258"/>
      <c r="VV137" s="258"/>
      <c r="VW137" s="258"/>
      <c r="VX137" s="258"/>
      <c r="VY137" s="258"/>
      <c r="VZ137" s="258"/>
      <c r="WA137" s="258"/>
      <c r="WB137" s="258"/>
      <c r="WC137" s="258"/>
      <c r="WD137" s="258"/>
      <c r="WE137" s="258"/>
      <c r="WF137" s="258"/>
      <c r="WG137" s="258"/>
      <c r="WH137" s="258"/>
      <c r="WI137" s="258"/>
      <c r="WJ137" s="258"/>
      <c r="WK137" s="258"/>
      <c r="WL137" s="258"/>
      <c r="WM137" s="258"/>
      <c r="WN137" s="258"/>
      <c r="WO137" s="258"/>
      <c r="WP137" s="258"/>
      <c r="WQ137" s="258"/>
      <c r="WR137" s="258"/>
      <c r="WS137" s="258"/>
      <c r="WT137" s="258"/>
      <c r="WU137" s="258"/>
      <c r="WV137" s="258"/>
      <c r="WW137" s="258"/>
      <c r="WX137" s="258"/>
      <c r="WY137" s="258"/>
      <c r="WZ137" s="258"/>
      <c r="XA137" s="258"/>
      <c r="XB137" s="258"/>
      <c r="XC137" s="258"/>
      <c r="XD137" s="258"/>
      <c r="XE137" s="258"/>
      <c r="XF137" s="258"/>
      <c r="XG137" s="258"/>
      <c r="XH137" s="258"/>
      <c r="XI137" s="258"/>
      <c r="XJ137" s="258"/>
      <c r="XK137" s="258"/>
      <c r="XL137" s="258"/>
      <c r="XM137" s="258"/>
      <c r="XN137" s="258"/>
      <c r="XO137" s="258"/>
      <c r="XP137" s="258"/>
      <c r="XQ137" s="258"/>
      <c r="XR137" s="258"/>
      <c r="XS137" s="258"/>
      <c r="XT137" s="258"/>
      <c r="XU137" s="258"/>
      <c r="XV137" s="258"/>
      <c r="XW137" s="258"/>
      <c r="XX137" s="258"/>
      <c r="XY137" s="258"/>
      <c r="XZ137" s="258"/>
      <c r="YA137" s="258"/>
      <c r="YB137" s="258"/>
      <c r="YC137" s="258"/>
      <c r="YD137" s="258"/>
      <c r="YE137" s="258"/>
      <c r="YF137" s="258"/>
      <c r="YG137" s="258"/>
      <c r="YH137" s="258"/>
      <c r="YI137" s="258"/>
      <c r="YJ137" s="258"/>
      <c r="YK137" s="258"/>
      <c r="YL137" s="258"/>
      <c r="YM137" s="258"/>
      <c r="YN137" s="258"/>
      <c r="YO137" s="258"/>
      <c r="YP137" s="258"/>
      <c r="YQ137" s="258"/>
      <c r="YR137" s="258"/>
      <c r="YS137" s="258"/>
      <c r="YT137" s="258"/>
      <c r="YU137" s="258"/>
      <c r="YV137" s="258"/>
      <c r="YW137" s="258"/>
      <c r="YX137" s="258"/>
      <c r="YY137" s="258"/>
      <c r="YZ137" s="258"/>
      <c r="ZA137" s="258"/>
      <c r="ZB137" s="258"/>
      <c r="ZC137" s="258"/>
      <c r="ZD137" s="258"/>
      <c r="ZE137" s="258"/>
      <c r="ZF137" s="258"/>
      <c r="ZG137" s="258"/>
      <c r="ZH137" s="258"/>
      <c r="ZI137" s="258"/>
      <c r="ZJ137" s="258"/>
      <c r="ZK137" s="258"/>
      <c r="ZL137" s="258"/>
      <c r="ZM137" s="258"/>
      <c r="ZN137" s="258"/>
      <c r="ZO137" s="258"/>
      <c r="ZP137" s="258"/>
      <c r="ZQ137" s="258"/>
      <c r="ZR137" s="258"/>
      <c r="ZS137" s="258"/>
      <c r="ZT137" s="258"/>
      <c r="ZU137" s="258"/>
      <c r="ZV137" s="258"/>
      <c r="ZW137" s="258"/>
      <c r="ZX137" s="258"/>
      <c r="ZY137" s="258"/>
      <c r="ZZ137" s="258"/>
      <c r="AAA137" s="258"/>
      <c r="AAB137" s="258"/>
      <c r="AAC137" s="258"/>
      <c r="AAD137" s="258"/>
      <c r="AAE137" s="258"/>
      <c r="AAF137" s="258"/>
      <c r="AAG137" s="258"/>
      <c r="AAH137" s="258"/>
      <c r="AAI137" s="258"/>
      <c r="AAJ137" s="258"/>
      <c r="AAK137" s="258"/>
      <c r="AAL137" s="258"/>
      <c r="AAM137" s="258"/>
      <c r="AAN137" s="258"/>
      <c r="AAO137" s="258"/>
      <c r="AAP137" s="258"/>
      <c r="AAQ137" s="258"/>
      <c r="AAR137" s="258"/>
      <c r="AAS137" s="258"/>
      <c r="AAT137" s="258"/>
      <c r="AAU137" s="258"/>
      <c r="AAV137" s="258"/>
      <c r="AAW137" s="258"/>
      <c r="AAX137" s="258"/>
      <c r="AAY137" s="258"/>
      <c r="AAZ137" s="258"/>
      <c r="ABA137" s="258"/>
      <c r="ABB137" s="258"/>
      <c r="ABC137" s="258"/>
      <c r="ABD137" s="258"/>
      <c r="ABE137" s="258"/>
      <c r="ABF137" s="258"/>
      <c r="ABG137" s="258"/>
      <c r="ABH137" s="258"/>
      <c r="ABI137" s="258"/>
      <c r="ABJ137" s="258"/>
      <c r="ABK137" s="258"/>
      <c r="ABL137" s="258"/>
      <c r="ABM137" s="258"/>
      <c r="ABN137" s="258"/>
      <c r="ABO137" s="258"/>
      <c r="ABP137" s="258"/>
      <c r="ABQ137" s="258"/>
      <c r="ABR137" s="258"/>
      <c r="ABS137" s="258"/>
      <c r="ABT137" s="258"/>
      <c r="ABU137" s="258"/>
      <c r="ABV137" s="258"/>
      <c r="ABW137" s="258"/>
      <c r="ABX137" s="258"/>
      <c r="ABY137" s="258"/>
      <c r="ABZ137" s="258"/>
      <c r="ACA137" s="258"/>
      <c r="ACB137" s="258"/>
      <c r="ACC137" s="258"/>
      <c r="ACD137" s="258"/>
      <c r="ACE137" s="258"/>
      <c r="ACF137" s="258"/>
      <c r="ACG137" s="258"/>
      <c r="ACH137" s="258"/>
      <c r="ACI137" s="258"/>
      <c r="ACJ137" s="258"/>
      <c r="ACK137" s="258"/>
      <c r="ACL137" s="258"/>
      <c r="ACM137" s="258"/>
      <c r="ACN137" s="258"/>
      <c r="ACO137" s="258"/>
      <c r="ACP137" s="258"/>
      <c r="ACQ137" s="258"/>
      <c r="ACR137" s="258"/>
      <c r="ACS137" s="258"/>
      <c r="ACT137" s="258"/>
      <c r="ACU137" s="258"/>
      <c r="ACV137" s="258"/>
      <c r="ACW137" s="258"/>
      <c r="ACX137" s="258"/>
      <c r="ACY137" s="258"/>
      <c r="ACZ137" s="258"/>
      <c r="ADA137" s="258"/>
      <c r="ADB137" s="258"/>
      <c r="ADC137" s="258"/>
      <c r="ADD137" s="258"/>
      <c r="ADE137" s="258"/>
      <c r="ADF137" s="258"/>
      <c r="ADG137" s="258"/>
      <c r="ADH137" s="258"/>
      <c r="ADI137" s="258"/>
      <c r="ADJ137" s="258"/>
      <c r="ADK137" s="258"/>
      <c r="ADL137" s="258"/>
      <c r="ADM137" s="258"/>
      <c r="ADN137" s="258"/>
      <c r="ADO137" s="258"/>
      <c r="ADP137" s="258"/>
      <c r="ADQ137" s="258"/>
      <c r="ADR137" s="258"/>
      <c r="ADS137" s="258"/>
      <c r="ADT137" s="258"/>
      <c r="ADU137" s="258"/>
      <c r="ADV137" s="258"/>
      <c r="ADW137" s="258"/>
      <c r="ADX137" s="258"/>
      <c r="ADY137" s="258"/>
      <c r="ADZ137" s="258"/>
      <c r="AEA137" s="258"/>
      <c r="AEB137" s="258"/>
      <c r="AEC137" s="258"/>
      <c r="AED137" s="258"/>
      <c r="AEE137" s="258"/>
      <c r="AEF137" s="258"/>
      <c r="AEG137" s="258"/>
      <c r="AEH137" s="258"/>
      <c r="AEI137" s="258"/>
      <c r="AEJ137" s="258"/>
      <c r="AEK137" s="258"/>
      <c r="AEL137" s="258"/>
      <c r="AEM137" s="258"/>
      <c r="AEN137" s="258"/>
      <c r="AEO137" s="258"/>
      <c r="AEP137" s="258"/>
      <c r="AEQ137" s="258"/>
      <c r="AER137" s="258"/>
      <c r="AES137" s="258"/>
      <c r="AET137" s="258"/>
      <c r="AEU137" s="258"/>
      <c r="AEV137" s="258"/>
      <c r="AEW137" s="258"/>
      <c r="AEX137" s="258"/>
      <c r="AEY137" s="258"/>
      <c r="AEZ137" s="258"/>
      <c r="AFA137" s="258"/>
      <c r="AFB137" s="258"/>
      <c r="AFC137" s="258"/>
      <c r="AFD137" s="258"/>
      <c r="AFE137" s="258"/>
      <c r="AFF137" s="258"/>
      <c r="AFG137" s="258"/>
      <c r="AFH137" s="258"/>
      <c r="AFI137" s="258"/>
      <c r="AFJ137" s="258"/>
      <c r="AFK137" s="258"/>
      <c r="AFL137" s="258"/>
      <c r="AFM137" s="258"/>
      <c r="AFN137" s="258"/>
      <c r="AFO137" s="258"/>
      <c r="AFP137" s="258"/>
      <c r="AFQ137" s="258"/>
      <c r="AFR137" s="258"/>
      <c r="AFS137" s="258"/>
      <c r="AFT137" s="258"/>
      <c r="AFU137" s="258"/>
      <c r="AFV137" s="258"/>
      <c r="AFW137" s="258"/>
      <c r="AFX137" s="258"/>
      <c r="AFY137" s="258"/>
      <c r="AFZ137" s="258"/>
      <c r="AGA137" s="258"/>
      <c r="AGB137" s="258"/>
      <c r="AGC137" s="258"/>
      <c r="AGD137" s="258"/>
      <c r="AGE137" s="258"/>
      <c r="AGF137" s="258"/>
      <c r="AGG137" s="258"/>
      <c r="AGH137" s="258"/>
      <c r="AGI137" s="258"/>
      <c r="AGJ137" s="258"/>
      <c r="AGK137" s="258"/>
      <c r="AGL137" s="258"/>
      <c r="AGM137" s="258"/>
      <c r="AGN137" s="258"/>
      <c r="AGO137" s="258"/>
      <c r="AGP137" s="258"/>
      <c r="AGQ137" s="258"/>
      <c r="AGR137" s="258"/>
      <c r="AGS137" s="258"/>
      <c r="AGT137" s="258"/>
      <c r="AGU137" s="258"/>
      <c r="AGV137" s="258"/>
      <c r="AGW137" s="258"/>
      <c r="AGX137" s="258"/>
      <c r="AGY137" s="258"/>
      <c r="AGZ137" s="258"/>
      <c r="AHA137" s="258"/>
      <c r="AHB137" s="258"/>
      <c r="AHC137" s="258"/>
      <c r="AHD137" s="258"/>
      <c r="AHE137" s="258"/>
      <c r="AHF137" s="258"/>
      <c r="AHG137" s="258"/>
      <c r="AHH137" s="258"/>
      <c r="AHI137" s="258"/>
      <c r="AHJ137" s="258"/>
      <c r="AHK137" s="258"/>
      <c r="AHL137" s="258"/>
      <c r="AHM137" s="258"/>
      <c r="AHN137" s="258"/>
      <c r="AHO137" s="258"/>
      <c r="AHP137" s="258"/>
      <c r="AHQ137" s="258"/>
      <c r="AHR137" s="258"/>
      <c r="AHS137" s="258"/>
      <c r="AHT137" s="258"/>
      <c r="AHU137" s="258"/>
      <c r="AHV137" s="258"/>
      <c r="AHW137" s="258"/>
      <c r="AHX137" s="258"/>
      <c r="AHY137" s="258"/>
      <c r="AHZ137" s="258"/>
      <c r="AIA137" s="258"/>
      <c r="AIB137" s="258"/>
      <c r="AIC137" s="258"/>
      <c r="AID137" s="258"/>
      <c r="AIE137" s="258"/>
      <c r="AIF137" s="258"/>
      <c r="AIG137" s="258"/>
      <c r="AIH137" s="258"/>
      <c r="AII137" s="258"/>
      <c r="AIJ137" s="258"/>
      <c r="AIK137" s="258"/>
      <c r="AIL137" s="258"/>
      <c r="AIM137" s="258"/>
      <c r="AIN137" s="258"/>
      <c r="AIO137" s="258"/>
      <c r="AIP137" s="258"/>
      <c r="AIQ137" s="258"/>
      <c r="AIR137" s="258"/>
      <c r="AIS137" s="258"/>
      <c r="AIT137" s="258"/>
      <c r="AIU137" s="258"/>
      <c r="AIV137" s="258"/>
      <c r="AIW137" s="258"/>
      <c r="AIX137" s="258"/>
      <c r="AIY137" s="258"/>
      <c r="AIZ137" s="258"/>
      <c r="AJA137" s="258"/>
      <c r="AJB137" s="258"/>
      <c r="AJC137" s="258"/>
      <c r="AJD137" s="258"/>
      <c r="AJE137" s="258"/>
      <c r="AJF137" s="258"/>
      <c r="AJG137" s="258"/>
      <c r="AJH137" s="258"/>
      <c r="AJI137" s="258"/>
      <c r="AJJ137" s="258"/>
      <c r="AJK137" s="258"/>
      <c r="AJL137" s="258"/>
      <c r="AJM137" s="258"/>
      <c r="AJN137" s="258"/>
      <c r="AJO137" s="258"/>
      <c r="AJP137" s="258"/>
      <c r="AJQ137" s="258"/>
      <c r="AJR137" s="258"/>
      <c r="AJS137" s="258"/>
      <c r="AJT137" s="258"/>
      <c r="AJU137" s="258"/>
      <c r="AJV137" s="258"/>
      <c r="AJW137" s="258"/>
      <c r="AJX137" s="258"/>
      <c r="AJY137" s="258"/>
      <c r="AJZ137" s="258"/>
      <c r="AKA137" s="258"/>
      <c r="AKB137" s="258"/>
      <c r="AKC137" s="258"/>
      <c r="AKD137" s="258"/>
      <c r="AKE137" s="258"/>
      <c r="AKF137" s="258"/>
      <c r="AKG137" s="258"/>
      <c r="AKH137" s="258"/>
      <c r="AKI137" s="258"/>
      <c r="AKJ137" s="258"/>
      <c r="AKK137" s="258"/>
      <c r="AKL137" s="258"/>
      <c r="AKM137" s="258"/>
      <c r="AKN137" s="258"/>
      <c r="AKO137" s="258"/>
      <c r="AKP137" s="258"/>
      <c r="AKQ137" s="258"/>
      <c r="AKR137" s="258"/>
      <c r="AKS137" s="258"/>
      <c r="AKT137" s="258"/>
      <c r="AKU137" s="258"/>
      <c r="AKV137" s="258"/>
      <c r="AKW137" s="258"/>
      <c r="AKX137" s="258"/>
      <c r="AKY137" s="258"/>
      <c r="AKZ137" s="258"/>
      <c r="ALA137" s="258"/>
      <c r="ALB137" s="258"/>
      <c r="ALC137" s="258"/>
      <c r="ALD137" s="258"/>
      <c r="ALE137" s="258"/>
      <c r="ALF137" s="258"/>
      <c r="ALG137" s="258"/>
      <c r="ALH137" s="258"/>
      <c r="ALI137" s="258"/>
      <c r="ALJ137" s="258"/>
      <c r="ALK137" s="258"/>
      <c r="ALL137" s="258"/>
      <c r="ALM137" s="258"/>
      <c r="ALN137" s="258"/>
      <c r="ALO137" s="258"/>
      <c r="ALP137" s="258"/>
      <c r="ALQ137" s="258"/>
      <c r="ALR137" s="258"/>
      <c r="ALS137" s="258"/>
      <c r="ALT137" s="258"/>
      <c r="ALU137" s="258"/>
      <c r="ALV137" s="258"/>
      <c r="ALW137" s="258"/>
      <c r="ALX137" s="258"/>
      <c r="ALY137" s="258"/>
      <c r="ALZ137" s="258"/>
      <c r="AMA137" s="258"/>
      <c r="AMB137" s="258"/>
      <c r="AMC137" s="258"/>
    </row>
    <row r="138" customFormat="false" ht="27.75" hidden="false" customHeight="true" outlineLevel="0" collapsed="false">
      <c r="A138" s="930"/>
      <c r="B138" s="930"/>
      <c r="C138" s="930"/>
      <c r="D138" s="930"/>
      <c r="E138" s="930"/>
      <c r="F138" s="930"/>
      <c r="G138" s="931" t="s">
        <v>134</v>
      </c>
      <c r="H138" s="932" t="n">
        <f aca="false">Dados!D30</f>
        <v>0.05</v>
      </c>
      <c r="I138" s="933" t="n">
        <f aca="false">SUM(I136:I137)</f>
        <v>0</v>
      </c>
      <c r="J138" s="934"/>
      <c r="L138" s="468"/>
      <c r="M138" s="468"/>
      <c r="N138" s="468"/>
      <c r="O138" s="468"/>
      <c r="P138" s="468"/>
      <c r="Q138" s="468"/>
      <c r="R138" s="468"/>
      <c r="S138" s="837"/>
      <c r="W138" s="258"/>
      <c r="X138" s="258"/>
      <c r="Y138" s="258"/>
      <c r="Z138" s="258"/>
      <c r="AA138" s="258"/>
      <c r="AB138" s="258"/>
      <c r="AC138" s="258"/>
      <c r="AD138" s="258"/>
      <c r="AE138" s="258"/>
      <c r="AF138" s="258"/>
      <c r="AG138" s="258"/>
      <c r="AH138" s="258"/>
      <c r="AI138" s="258"/>
      <c r="AJ138" s="258"/>
      <c r="AK138" s="258"/>
      <c r="AL138" s="258"/>
      <c r="AM138" s="258"/>
      <c r="AN138" s="258"/>
      <c r="AO138" s="258"/>
      <c r="AP138" s="258"/>
      <c r="AQ138" s="258"/>
      <c r="AR138" s="258"/>
      <c r="AS138" s="258"/>
      <c r="AT138" s="258"/>
      <c r="AU138" s="258"/>
      <c r="AV138" s="258"/>
      <c r="AW138" s="258"/>
      <c r="AX138" s="258"/>
      <c r="AY138" s="258"/>
      <c r="AZ138" s="258"/>
      <c r="BA138" s="258"/>
      <c r="BB138" s="258"/>
      <c r="BC138" s="258"/>
      <c r="BD138" s="258"/>
      <c r="BE138" s="258"/>
      <c r="BF138" s="258"/>
      <c r="BG138" s="258"/>
      <c r="BH138" s="258"/>
      <c r="BI138" s="258"/>
      <c r="BJ138" s="258"/>
      <c r="BK138" s="258"/>
      <c r="BL138" s="258"/>
      <c r="BM138" s="258"/>
      <c r="BN138" s="258"/>
      <c r="BO138" s="258"/>
      <c r="BP138" s="258"/>
      <c r="BQ138" s="258"/>
      <c r="BR138" s="258"/>
      <c r="BS138" s="258"/>
      <c r="BT138" s="258"/>
      <c r="BU138" s="258"/>
      <c r="BV138" s="258"/>
      <c r="BW138" s="258"/>
      <c r="BX138" s="258"/>
      <c r="BY138" s="258"/>
      <c r="BZ138" s="258"/>
      <c r="CA138" s="258"/>
      <c r="CB138" s="258"/>
      <c r="CC138" s="258"/>
      <c r="CD138" s="258"/>
      <c r="CE138" s="258"/>
      <c r="CF138" s="258"/>
      <c r="CG138" s="258"/>
      <c r="CH138" s="258"/>
      <c r="CI138" s="258"/>
      <c r="CJ138" s="258"/>
      <c r="CK138" s="258"/>
      <c r="CL138" s="258"/>
      <c r="CM138" s="258"/>
      <c r="CN138" s="258"/>
      <c r="CO138" s="258"/>
      <c r="CP138" s="258"/>
      <c r="CQ138" s="258"/>
      <c r="CR138" s="258"/>
      <c r="CS138" s="258"/>
      <c r="CT138" s="258"/>
      <c r="CU138" s="258"/>
      <c r="CV138" s="258"/>
      <c r="CW138" s="258"/>
      <c r="CX138" s="258"/>
      <c r="CY138" s="258"/>
      <c r="CZ138" s="258"/>
      <c r="DA138" s="258"/>
      <c r="DB138" s="258"/>
      <c r="DC138" s="258"/>
      <c r="DD138" s="258"/>
      <c r="DE138" s="258"/>
      <c r="DF138" s="258"/>
      <c r="DG138" s="258"/>
      <c r="DH138" s="258"/>
      <c r="DI138" s="258"/>
      <c r="DJ138" s="258"/>
      <c r="DK138" s="258"/>
      <c r="DL138" s="258"/>
      <c r="DM138" s="258"/>
      <c r="DN138" s="258"/>
      <c r="DO138" s="258"/>
      <c r="DP138" s="258"/>
      <c r="DQ138" s="258"/>
      <c r="DR138" s="258"/>
      <c r="DS138" s="258"/>
      <c r="DT138" s="258"/>
      <c r="DU138" s="258"/>
      <c r="DV138" s="258"/>
      <c r="DW138" s="258"/>
      <c r="DX138" s="258"/>
      <c r="DY138" s="258"/>
      <c r="DZ138" s="258"/>
      <c r="EA138" s="258"/>
      <c r="EB138" s="258"/>
      <c r="EC138" s="258"/>
      <c r="ED138" s="258"/>
      <c r="EE138" s="258"/>
      <c r="EF138" s="258"/>
      <c r="EG138" s="258"/>
      <c r="EH138" s="258"/>
      <c r="EI138" s="258"/>
      <c r="EJ138" s="258"/>
      <c r="EK138" s="258"/>
      <c r="EL138" s="258"/>
      <c r="EM138" s="258"/>
      <c r="EN138" s="258"/>
      <c r="EO138" s="258"/>
      <c r="EP138" s="258"/>
      <c r="EQ138" s="258"/>
      <c r="ER138" s="258"/>
      <c r="ES138" s="258"/>
      <c r="ET138" s="258"/>
      <c r="EU138" s="258"/>
      <c r="EV138" s="258"/>
      <c r="EW138" s="258"/>
      <c r="EX138" s="258"/>
      <c r="EY138" s="258"/>
      <c r="EZ138" s="258"/>
      <c r="FA138" s="258"/>
      <c r="FB138" s="258"/>
      <c r="FC138" s="258"/>
      <c r="FD138" s="258"/>
      <c r="FE138" s="258"/>
      <c r="FF138" s="258"/>
      <c r="FG138" s="258"/>
      <c r="FH138" s="258"/>
      <c r="FI138" s="258"/>
      <c r="FJ138" s="258"/>
      <c r="FK138" s="258"/>
      <c r="FL138" s="258"/>
      <c r="FM138" s="258"/>
      <c r="FN138" s="258"/>
      <c r="FO138" s="258"/>
      <c r="FP138" s="258"/>
      <c r="FQ138" s="258"/>
      <c r="FR138" s="258"/>
      <c r="FS138" s="258"/>
      <c r="FT138" s="258"/>
      <c r="FU138" s="258"/>
      <c r="FV138" s="258"/>
      <c r="FW138" s="258"/>
      <c r="FX138" s="258"/>
      <c r="FY138" s="258"/>
      <c r="FZ138" s="258"/>
      <c r="GA138" s="258"/>
      <c r="GB138" s="258"/>
      <c r="GC138" s="258"/>
      <c r="GD138" s="258"/>
      <c r="GE138" s="258"/>
      <c r="GF138" s="258"/>
      <c r="GG138" s="258"/>
      <c r="GH138" s="258"/>
      <c r="GI138" s="258"/>
      <c r="GJ138" s="258"/>
      <c r="GK138" s="258"/>
      <c r="GL138" s="258"/>
      <c r="GM138" s="258"/>
      <c r="GN138" s="258"/>
      <c r="GO138" s="258"/>
      <c r="GP138" s="258"/>
      <c r="GQ138" s="258"/>
      <c r="GR138" s="258"/>
      <c r="GS138" s="258"/>
      <c r="GT138" s="258"/>
      <c r="GU138" s="258"/>
      <c r="GV138" s="258"/>
      <c r="GW138" s="258"/>
      <c r="GX138" s="258"/>
      <c r="GY138" s="258"/>
      <c r="GZ138" s="258"/>
      <c r="HA138" s="258"/>
      <c r="HB138" s="258"/>
      <c r="HC138" s="258"/>
      <c r="HD138" s="258"/>
      <c r="HE138" s="258"/>
      <c r="HF138" s="258"/>
      <c r="HG138" s="258"/>
      <c r="HH138" s="258"/>
      <c r="HI138" s="258"/>
      <c r="HJ138" s="258"/>
      <c r="HK138" s="258"/>
      <c r="HL138" s="258"/>
      <c r="HM138" s="258"/>
      <c r="HN138" s="258"/>
      <c r="HO138" s="258"/>
      <c r="HP138" s="258"/>
      <c r="HQ138" s="258"/>
      <c r="HR138" s="258"/>
      <c r="HS138" s="258"/>
      <c r="HT138" s="258"/>
      <c r="HU138" s="258"/>
      <c r="HV138" s="258"/>
      <c r="HW138" s="258"/>
      <c r="HX138" s="258"/>
      <c r="HY138" s="258"/>
      <c r="HZ138" s="258"/>
      <c r="IA138" s="258"/>
      <c r="IB138" s="258"/>
      <c r="IC138" s="258"/>
      <c r="ID138" s="258"/>
      <c r="IE138" s="258"/>
      <c r="IF138" s="258"/>
      <c r="IG138" s="258"/>
      <c r="IH138" s="258"/>
      <c r="II138" s="258"/>
      <c r="IJ138" s="258"/>
      <c r="IK138" s="258"/>
      <c r="IL138" s="258"/>
      <c r="IM138" s="258"/>
      <c r="IN138" s="258"/>
      <c r="IO138" s="258"/>
      <c r="IP138" s="258"/>
      <c r="IQ138" s="258"/>
      <c r="IR138" s="258"/>
      <c r="IS138" s="258"/>
      <c r="IT138" s="258"/>
      <c r="IU138" s="258"/>
      <c r="IV138" s="258"/>
      <c r="IW138" s="258"/>
      <c r="IX138" s="258"/>
      <c r="IY138" s="258"/>
      <c r="IZ138" s="258"/>
      <c r="JA138" s="258"/>
      <c r="JB138" s="258"/>
      <c r="JC138" s="258"/>
      <c r="JD138" s="258"/>
      <c r="JE138" s="258"/>
      <c r="JF138" s="258"/>
      <c r="JG138" s="258"/>
      <c r="JH138" s="258"/>
      <c r="JI138" s="258"/>
      <c r="JJ138" s="258"/>
      <c r="JK138" s="258"/>
      <c r="JL138" s="258"/>
      <c r="JM138" s="258"/>
      <c r="JN138" s="258"/>
      <c r="JO138" s="258"/>
      <c r="JP138" s="258"/>
      <c r="JQ138" s="258"/>
      <c r="JR138" s="258"/>
      <c r="JS138" s="258"/>
      <c r="JT138" s="258"/>
      <c r="JU138" s="258"/>
      <c r="JV138" s="258"/>
      <c r="JW138" s="258"/>
      <c r="JX138" s="258"/>
      <c r="JY138" s="258"/>
      <c r="JZ138" s="258"/>
      <c r="KA138" s="258"/>
      <c r="KB138" s="258"/>
      <c r="KC138" s="258"/>
      <c r="KD138" s="258"/>
      <c r="KE138" s="258"/>
      <c r="KF138" s="258"/>
      <c r="KG138" s="258"/>
      <c r="KH138" s="258"/>
      <c r="KI138" s="258"/>
      <c r="KJ138" s="258"/>
      <c r="KK138" s="258"/>
      <c r="KL138" s="258"/>
      <c r="KM138" s="258"/>
      <c r="KN138" s="258"/>
      <c r="KO138" s="258"/>
      <c r="KP138" s="258"/>
      <c r="KQ138" s="258"/>
      <c r="KR138" s="258"/>
      <c r="KS138" s="258"/>
      <c r="KT138" s="258"/>
      <c r="KU138" s="258"/>
      <c r="KV138" s="258"/>
      <c r="KW138" s="258"/>
      <c r="KX138" s="258"/>
      <c r="KY138" s="258"/>
      <c r="KZ138" s="258"/>
      <c r="LA138" s="258"/>
      <c r="LB138" s="258"/>
      <c r="LC138" s="258"/>
      <c r="LD138" s="258"/>
      <c r="LE138" s="258"/>
      <c r="LF138" s="258"/>
      <c r="LG138" s="258"/>
      <c r="LH138" s="258"/>
      <c r="LI138" s="258"/>
      <c r="LJ138" s="258"/>
      <c r="LK138" s="258"/>
      <c r="LL138" s="258"/>
      <c r="LM138" s="258"/>
      <c r="LN138" s="258"/>
      <c r="LO138" s="258"/>
      <c r="LP138" s="258"/>
      <c r="LQ138" s="258"/>
      <c r="LR138" s="258"/>
      <c r="LS138" s="258"/>
      <c r="LT138" s="258"/>
      <c r="LU138" s="258"/>
      <c r="LV138" s="258"/>
      <c r="LW138" s="258"/>
      <c r="LX138" s="258"/>
      <c r="LY138" s="258"/>
      <c r="LZ138" s="258"/>
      <c r="MA138" s="258"/>
      <c r="MB138" s="258"/>
      <c r="MC138" s="258"/>
      <c r="MD138" s="258"/>
      <c r="ME138" s="258"/>
      <c r="MF138" s="258"/>
      <c r="MG138" s="258"/>
      <c r="MH138" s="258"/>
      <c r="MI138" s="258"/>
      <c r="MJ138" s="258"/>
      <c r="MK138" s="258"/>
      <c r="ML138" s="258"/>
      <c r="MM138" s="258"/>
      <c r="MN138" s="258"/>
      <c r="MO138" s="258"/>
      <c r="MP138" s="258"/>
      <c r="MQ138" s="258"/>
      <c r="MR138" s="258"/>
      <c r="MS138" s="258"/>
      <c r="MT138" s="258"/>
      <c r="MU138" s="258"/>
      <c r="MV138" s="258"/>
      <c r="MW138" s="258"/>
      <c r="MX138" s="258"/>
      <c r="MY138" s="258"/>
      <c r="MZ138" s="258"/>
      <c r="NA138" s="258"/>
      <c r="NB138" s="258"/>
      <c r="NC138" s="258"/>
      <c r="ND138" s="258"/>
      <c r="NE138" s="258"/>
      <c r="NF138" s="258"/>
      <c r="NG138" s="258"/>
      <c r="NH138" s="258"/>
      <c r="NI138" s="258"/>
      <c r="NJ138" s="258"/>
      <c r="NK138" s="258"/>
      <c r="NL138" s="258"/>
      <c r="NM138" s="258"/>
      <c r="NN138" s="258"/>
      <c r="NO138" s="258"/>
      <c r="NP138" s="258"/>
      <c r="NQ138" s="258"/>
      <c r="NR138" s="258"/>
      <c r="NS138" s="258"/>
      <c r="NT138" s="258"/>
      <c r="NU138" s="258"/>
      <c r="NV138" s="258"/>
      <c r="NW138" s="258"/>
      <c r="NX138" s="258"/>
      <c r="NY138" s="258"/>
      <c r="NZ138" s="258"/>
      <c r="OA138" s="258"/>
      <c r="OB138" s="258"/>
      <c r="OC138" s="258"/>
      <c r="OD138" s="258"/>
      <c r="OE138" s="258"/>
      <c r="OF138" s="258"/>
      <c r="OG138" s="258"/>
      <c r="OH138" s="258"/>
      <c r="OI138" s="258"/>
      <c r="OJ138" s="258"/>
      <c r="OK138" s="258"/>
      <c r="OL138" s="258"/>
      <c r="OM138" s="258"/>
      <c r="ON138" s="258"/>
      <c r="OO138" s="258"/>
      <c r="OP138" s="258"/>
      <c r="OQ138" s="258"/>
      <c r="OR138" s="258"/>
      <c r="OS138" s="258"/>
      <c r="OT138" s="258"/>
      <c r="OU138" s="258"/>
      <c r="OV138" s="258"/>
      <c r="OW138" s="258"/>
      <c r="OX138" s="258"/>
      <c r="OY138" s="258"/>
      <c r="OZ138" s="258"/>
      <c r="PA138" s="258"/>
      <c r="PB138" s="258"/>
      <c r="PC138" s="258"/>
      <c r="PD138" s="258"/>
      <c r="PE138" s="258"/>
      <c r="PF138" s="258"/>
      <c r="PG138" s="258"/>
      <c r="PH138" s="258"/>
      <c r="PI138" s="258"/>
      <c r="PJ138" s="258"/>
      <c r="PK138" s="258"/>
      <c r="PL138" s="258"/>
      <c r="PM138" s="258"/>
      <c r="PN138" s="258"/>
      <c r="PO138" s="258"/>
      <c r="PP138" s="258"/>
      <c r="PQ138" s="258"/>
      <c r="PR138" s="258"/>
      <c r="PS138" s="258"/>
      <c r="PT138" s="258"/>
      <c r="PU138" s="258"/>
      <c r="PV138" s="258"/>
      <c r="PW138" s="258"/>
      <c r="PX138" s="258"/>
      <c r="PY138" s="258"/>
      <c r="PZ138" s="258"/>
      <c r="QA138" s="258"/>
      <c r="QB138" s="258"/>
      <c r="QC138" s="258"/>
      <c r="QD138" s="258"/>
      <c r="QE138" s="258"/>
      <c r="QF138" s="258"/>
      <c r="QG138" s="258"/>
      <c r="QH138" s="258"/>
      <c r="QI138" s="258"/>
      <c r="QJ138" s="258"/>
      <c r="QK138" s="258"/>
      <c r="QL138" s="258"/>
      <c r="QM138" s="258"/>
      <c r="QN138" s="258"/>
      <c r="QO138" s="258"/>
      <c r="QP138" s="258"/>
      <c r="QQ138" s="258"/>
      <c r="QR138" s="258"/>
      <c r="QS138" s="258"/>
      <c r="QT138" s="258"/>
      <c r="QU138" s="258"/>
      <c r="QV138" s="258"/>
      <c r="QW138" s="258"/>
      <c r="QX138" s="258"/>
      <c r="QY138" s="258"/>
      <c r="QZ138" s="258"/>
      <c r="RA138" s="258"/>
      <c r="RB138" s="258"/>
      <c r="RC138" s="258"/>
      <c r="RD138" s="258"/>
      <c r="RE138" s="258"/>
      <c r="RF138" s="258"/>
      <c r="RG138" s="258"/>
      <c r="RH138" s="258"/>
      <c r="RI138" s="258"/>
      <c r="RJ138" s="258"/>
      <c r="RK138" s="258"/>
      <c r="RL138" s="258"/>
      <c r="RM138" s="258"/>
      <c r="RN138" s="258"/>
      <c r="RO138" s="258"/>
      <c r="RP138" s="258"/>
      <c r="RQ138" s="258"/>
      <c r="RR138" s="258"/>
      <c r="RS138" s="258"/>
      <c r="RT138" s="258"/>
      <c r="RU138" s="258"/>
      <c r="RV138" s="258"/>
      <c r="RW138" s="258"/>
      <c r="RX138" s="258"/>
      <c r="RY138" s="258"/>
      <c r="RZ138" s="258"/>
      <c r="SA138" s="258"/>
      <c r="SB138" s="258"/>
      <c r="SC138" s="258"/>
      <c r="SD138" s="258"/>
      <c r="SE138" s="258"/>
      <c r="SF138" s="258"/>
      <c r="SG138" s="258"/>
      <c r="SH138" s="258"/>
      <c r="SI138" s="258"/>
      <c r="SJ138" s="258"/>
      <c r="SK138" s="258"/>
      <c r="SL138" s="258"/>
      <c r="SM138" s="258"/>
      <c r="SN138" s="258"/>
      <c r="SO138" s="258"/>
      <c r="SP138" s="258"/>
      <c r="SQ138" s="258"/>
      <c r="SR138" s="258"/>
      <c r="SS138" s="258"/>
      <c r="ST138" s="258"/>
      <c r="SU138" s="258"/>
      <c r="SV138" s="258"/>
      <c r="SW138" s="258"/>
      <c r="SX138" s="258"/>
      <c r="SY138" s="258"/>
      <c r="SZ138" s="258"/>
      <c r="TA138" s="258"/>
      <c r="TB138" s="258"/>
      <c r="TC138" s="258"/>
      <c r="TD138" s="258"/>
      <c r="TE138" s="258"/>
      <c r="TF138" s="258"/>
      <c r="TG138" s="258"/>
      <c r="TH138" s="258"/>
      <c r="TI138" s="258"/>
      <c r="TJ138" s="258"/>
      <c r="TK138" s="258"/>
      <c r="TL138" s="258"/>
      <c r="TM138" s="258"/>
      <c r="TN138" s="258"/>
      <c r="TO138" s="258"/>
      <c r="TP138" s="258"/>
      <c r="TQ138" s="258"/>
      <c r="TR138" s="258"/>
      <c r="TS138" s="258"/>
      <c r="TT138" s="258"/>
      <c r="TU138" s="258"/>
      <c r="TV138" s="258"/>
      <c r="TW138" s="258"/>
      <c r="TX138" s="258"/>
      <c r="TY138" s="258"/>
      <c r="TZ138" s="258"/>
      <c r="UA138" s="258"/>
      <c r="UB138" s="258"/>
      <c r="UC138" s="258"/>
      <c r="UD138" s="258"/>
      <c r="UE138" s="258"/>
      <c r="UF138" s="258"/>
      <c r="UG138" s="258"/>
      <c r="UH138" s="258"/>
      <c r="UI138" s="258"/>
      <c r="UJ138" s="258"/>
      <c r="UK138" s="258"/>
      <c r="UL138" s="258"/>
      <c r="UM138" s="258"/>
      <c r="UN138" s="258"/>
      <c r="UO138" s="258"/>
      <c r="UP138" s="258"/>
      <c r="UQ138" s="258"/>
      <c r="UR138" s="258"/>
      <c r="US138" s="258"/>
      <c r="UT138" s="258"/>
      <c r="UU138" s="258"/>
      <c r="UV138" s="258"/>
      <c r="UW138" s="258"/>
      <c r="UX138" s="258"/>
      <c r="UY138" s="258"/>
      <c r="UZ138" s="258"/>
      <c r="VA138" s="258"/>
      <c r="VB138" s="258"/>
      <c r="VC138" s="258"/>
      <c r="VD138" s="258"/>
      <c r="VE138" s="258"/>
      <c r="VF138" s="258"/>
      <c r="VG138" s="258"/>
      <c r="VH138" s="258"/>
      <c r="VI138" s="258"/>
      <c r="VJ138" s="258"/>
      <c r="VK138" s="258"/>
      <c r="VL138" s="258"/>
      <c r="VM138" s="258"/>
      <c r="VN138" s="258"/>
      <c r="VO138" s="258"/>
      <c r="VP138" s="258"/>
      <c r="VQ138" s="258"/>
      <c r="VR138" s="258"/>
      <c r="VS138" s="258"/>
      <c r="VT138" s="258"/>
      <c r="VU138" s="258"/>
      <c r="VV138" s="258"/>
      <c r="VW138" s="258"/>
      <c r="VX138" s="258"/>
      <c r="VY138" s="258"/>
      <c r="VZ138" s="258"/>
      <c r="WA138" s="258"/>
      <c r="WB138" s="258"/>
      <c r="WC138" s="258"/>
      <c r="WD138" s="258"/>
      <c r="WE138" s="258"/>
      <c r="WF138" s="258"/>
      <c r="WG138" s="258"/>
      <c r="WH138" s="258"/>
      <c r="WI138" s="258"/>
      <c r="WJ138" s="258"/>
      <c r="WK138" s="258"/>
      <c r="WL138" s="258"/>
      <c r="WM138" s="258"/>
      <c r="WN138" s="258"/>
      <c r="WO138" s="258"/>
      <c r="WP138" s="258"/>
      <c r="WQ138" s="258"/>
      <c r="WR138" s="258"/>
      <c r="WS138" s="258"/>
      <c r="WT138" s="258"/>
      <c r="WU138" s="258"/>
      <c r="WV138" s="258"/>
      <c r="WW138" s="258"/>
      <c r="WX138" s="258"/>
      <c r="WY138" s="258"/>
      <c r="WZ138" s="258"/>
      <c r="XA138" s="258"/>
      <c r="XB138" s="258"/>
      <c r="XC138" s="258"/>
      <c r="XD138" s="258"/>
      <c r="XE138" s="258"/>
      <c r="XF138" s="258"/>
      <c r="XG138" s="258"/>
      <c r="XH138" s="258"/>
      <c r="XI138" s="258"/>
      <c r="XJ138" s="258"/>
      <c r="XK138" s="258"/>
      <c r="XL138" s="258"/>
      <c r="XM138" s="258"/>
      <c r="XN138" s="258"/>
      <c r="XO138" s="258"/>
      <c r="XP138" s="258"/>
      <c r="XQ138" s="258"/>
      <c r="XR138" s="258"/>
      <c r="XS138" s="258"/>
      <c r="XT138" s="258"/>
      <c r="XU138" s="258"/>
      <c r="XV138" s="258"/>
      <c r="XW138" s="258"/>
      <c r="XX138" s="258"/>
      <c r="XY138" s="258"/>
      <c r="XZ138" s="258"/>
      <c r="YA138" s="258"/>
      <c r="YB138" s="258"/>
      <c r="YC138" s="258"/>
      <c r="YD138" s="258"/>
      <c r="YE138" s="258"/>
      <c r="YF138" s="258"/>
      <c r="YG138" s="258"/>
      <c r="YH138" s="258"/>
      <c r="YI138" s="258"/>
      <c r="YJ138" s="258"/>
      <c r="YK138" s="258"/>
      <c r="YL138" s="258"/>
      <c r="YM138" s="258"/>
      <c r="YN138" s="258"/>
      <c r="YO138" s="258"/>
      <c r="YP138" s="258"/>
      <c r="YQ138" s="258"/>
      <c r="YR138" s="258"/>
      <c r="YS138" s="258"/>
      <c r="YT138" s="258"/>
      <c r="YU138" s="258"/>
      <c r="YV138" s="258"/>
      <c r="YW138" s="258"/>
      <c r="YX138" s="258"/>
      <c r="YY138" s="258"/>
      <c r="YZ138" s="258"/>
      <c r="ZA138" s="258"/>
      <c r="ZB138" s="258"/>
      <c r="ZC138" s="258"/>
      <c r="ZD138" s="258"/>
      <c r="ZE138" s="258"/>
      <c r="ZF138" s="258"/>
      <c r="ZG138" s="258"/>
      <c r="ZH138" s="258"/>
      <c r="ZI138" s="258"/>
      <c r="ZJ138" s="258"/>
      <c r="ZK138" s="258"/>
      <c r="ZL138" s="258"/>
      <c r="ZM138" s="258"/>
      <c r="ZN138" s="258"/>
      <c r="ZO138" s="258"/>
      <c r="ZP138" s="258"/>
      <c r="ZQ138" s="258"/>
      <c r="ZR138" s="258"/>
      <c r="ZS138" s="258"/>
      <c r="ZT138" s="258"/>
      <c r="ZU138" s="258"/>
      <c r="ZV138" s="258"/>
      <c r="ZW138" s="258"/>
      <c r="ZX138" s="258"/>
      <c r="ZY138" s="258"/>
      <c r="ZZ138" s="258"/>
      <c r="AAA138" s="258"/>
      <c r="AAB138" s="258"/>
      <c r="AAC138" s="258"/>
      <c r="AAD138" s="258"/>
      <c r="AAE138" s="258"/>
      <c r="AAF138" s="258"/>
      <c r="AAG138" s="258"/>
      <c r="AAH138" s="258"/>
      <c r="AAI138" s="258"/>
      <c r="AAJ138" s="258"/>
      <c r="AAK138" s="258"/>
      <c r="AAL138" s="258"/>
      <c r="AAM138" s="258"/>
      <c r="AAN138" s="258"/>
      <c r="AAO138" s="258"/>
      <c r="AAP138" s="258"/>
      <c r="AAQ138" s="258"/>
      <c r="AAR138" s="258"/>
      <c r="AAS138" s="258"/>
      <c r="AAT138" s="258"/>
      <c r="AAU138" s="258"/>
      <c r="AAV138" s="258"/>
      <c r="AAW138" s="258"/>
      <c r="AAX138" s="258"/>
      <c r="AAY138" s="258"/>
      <c r="AAZ138" s="258"/>
      <c r="ABA138" s="258"/>
      <c r="ABB138" s="258"/>
      <c r="ABC138" s="258"/>
      <c r="ABD138" s="258"/>
      <c r="ABE138" s="258"/>
      <c r="ABF138" s="258"/>
      <c r="ABG138" s="258"/>
      <c r="ABH138" s="258"/>
      <c r="ABI138" s="258"/>
      <c r="ABJ138" s="258"/>
      <c r="ABK138" s="258"/>
      <c r="ABL138" s="258"/>
      <c r="ABM138" s="258"/>
      <c r="ABN138" s="258"/>
      <c r="ABO138" s="258"/>
      <c r="ABP138" s="258"/>
      <c r="ABQ138" s="258"/>
      <c r="ABR138" s="258"/>
      <c r="ABS138" s="258"/>
      <c r="ABT138" s="258"/>
      <c r="ABU138" s="258"/>
      <c r="ABV138" s="258"/>
      <c r="ABW138" s="258"/>
      <c r="ABX138" s="258"/>
      <c r="ABY138" s="258"/>
      <c r="ABZ138" s="258"/>
      <c r="ACA138" s="258"/>
      <c r="ACB138" s="258"/>
      <c r="ACC138" s="258"/>
      <c r="ACD138" s="258"/>
      <c r="ACE138" s="258"/>
      <c r="ACF138" s="258"/>
      <c r="ACG138" s="258"/>
      <c r="ACH138" s="258"/>
      <c r="ACI138" s="258"/>
      <c r="ACJ138" s="258"/>
      <c r="ACK138" s="258"/>
      <c r="ACL138" s="258"/>
      <c r="ACM138" s="258"/>
      <c r="ACN138" s="258"/>
      <c r="ACO138" s="258"/>
      <c r="ACP138" s="258"/>
      <c r="ACQ138" s="258"/>
      <c r="ACR138" s="258"/>
      <c r="ACS138" s="258"/>
      <c r="ACT138" s="258"/>
      <c r="ACU138" s="258"/>
      <c r="ACV138" s="258"/>
      <c r="ACW138" s="258"/>
      <c r="ACX138" s="258"/>
      <c r="ACY138" s="258"/>
      <c r="ACZ138" s="258"/>
      <c r="ADA138" s="258"/>
      <c r="ADB138" s="258"/>
      <c r="ADC138" s="258"/>
      <c r="ADD138" s="258"/>
      <c r="ADE138" s="258"/>
      <c r="ADF138" s="258"/>
      <c r="ADG138" s="258"/>
      <c r="ADH138" s="258"/>
      <c r="ADI138" s="258"/>
      <c r="ADJ138" s="258"/>
      <c r="ADK138" s="258"/>
      <c r="ADL138" s="258"/>
      <c r="ADM138" s="258"/>
      <c r="ADN138" s="258"/>
      <c r="ADO138" s="258"/>
      <c r="ADP138" s="258"/>
      <c r="ADQ138" s="258"/>
      <c r="ADR138" s="258"/>
      <c r="ADS138" s="258"/>
      <c r="ADT138" s="258"/>
      <c r="ADU138" s="258"/>
      <c r="ADV138" s="258"/>
      <c r="ADW138" s="258"/>
      <c r="ADX138" s="258"/>
      <c r="ADY138" s="258"/>
      <c r="ADZ138" s="258"/>
      <c r="AEA138" s="258"/>
      <c r="AEB138" s="258"/>
      <c r="AEC138" s="258"/>
      <c r="AED138" s="258"/>
      <c r="AEE138" s="258"/>
      <c r="AEF138" s="258"/>
      <c r="AEG138" s="258"/>
      <c r="AEH138" s="258"/>
      <c r="AEI138" s="258"/>
      <c r="AEJ138" s="258"/>
      <c r="AEK138" s="258"/>
      <c r="AEL138" s="258"/>
      <c r="AEM138" s="258"/>
      <c r="AEN138" s="258"/>
      <c r="AEO138" s="258"/>
      <c r="AEP138" s="258"/>
      <c r="AEQ138" s="258"/>
      <c r="AER138" s="258"/>
      <c r="AES138" s="258"/>
      <c r="AET138" s="258"/>
      <c r="AEU138" s="258"/>
      <c r="AEV138" s="258"/>
      <c r="AEW138" s="258"/>
      <c r="AEX138" s="258"/>
      <c r="AEY138" s="258"/>
      <c r="AEZ138" s="258"/>
      <c r="AFA138" s="258"/>
      <c r="AFB138" s="258"/>
      <c r="AFC138" s="258"/>
      <c r="AFD138" s="258"/>
      <c r="AFE138" s="258"/>
      <c r="AFF138" s="258"/>
      <c r="AFG138" s="258"/>
      <c r="AFH138" s="258"/>
      <c r="AFI138" s="258"/>
      <c r="AFJ138" s="258"/>
      <c r="AFK138" s="258"/>
      <c r="AFL138" s="258"/>
      <c r="AFM138" s="258"/>
      <c r="AFN138" s="258"/>
      <c r="AFO138" s="258"/>
      <c r="AFP138" s="258"/>
      <c r="AFQ138" s="258"/>
      <c r="AFR138" s="258"/>
      <c r="AFS138" s="258"/>
      <c r="AFT138" s="258"/>
      <c r="AFU138" s="258"/>
      <c r="AFV138" s="258"/>
      <c r="AFW138" s="258"/>
      <c r="AFX138" s="258"/>
      <c r="AFY138" s="258"/>
      <c r="AFZ138" s="258"/>
      <c r="AGA138" s="258"/>
      <c r="AGB138" s="258"/>
      <c r="AGC138" s="258"/>
      <c r="AGD138" s="258"/>
      <c r="AGE138" s="258"/>
      <c r="AGF138" s="258"/>
      <c r="AGG138" s="258"/>
      <c r="AGH138" s="258"/>
      <c r="AGI138" s="258"/>
      <c r="AGJ138" s="258"/>
      <c r="AGK138" s="258"/>
      <c r="AGL138" s="258"/>
      <c r="AGM138" s="258"/>
      <c r="AGN138" s="258"/>
      <c r="AGO138" s="258"/>
      <c r="AGP138" s="258"/>
      <c r="AGQ138" s="258"/>
      <c r="AGR138" s="258"/>
      <c r="AGS138" s="258"/>
      <c r="AGT138" s="258"/>
      <c r="AGU138" s="258"/>
      <c r="AGV138" s="258"/>
      <c r="AGW138" s="258"/>
      <c r="AGX138" s="258"/>
      <c r="AGY138" s="258"/>
      <c r="AGZ138" s="258"/>
      <c r="AHA138" s="258"/>
      <c r="AHB138" s="258"/>
      <c r="AHC138" s="258"/>
      <c r="AHD138" s="258"/>
      <c r="AHE138" s="258"/>
      <c r="AHF138" s="258"/>
      <c r="AHG138" s="258"/>
      <c r="AHH138" s="258"/>
      <c r="AHI138" s="258"/>
      <c r="AHJ138" s="258"/>
      <c r="AHK138" s="258"/>
      <c r="AHL138" s="258"/>
      <c r="AHM138" s="258"/>
      <c r="AHN138" s="258"/>
      <c r="AHO138" s="258"/>
      <c r="AHP138" s="258"/>
      <c r="AHQ138" s="258"/>
      <c r="AHR138" s="258"/>
      <c r="AHS138" s="258"/>
      <c r="AHT138" s="258"/>
      <c r="AHU138" s="258"/>
      <c r="AHV138" s="258"/>
      <c r="AHW138" s="258"/>
      <c r="AHX138" s="258"/>
      <c r="AHY138" s="258"/>
      <c r="AHZ138" s="258"/>
      <c r="AIA138" s="258"/>
      <c r="AIB138" s="258"/>
      <c r="AIC138" s="258"/>
      <c r="AID138" s="258"/>
      <c r="AIE138" s="258"/>
      <c r="AIF138" s="258"/>
      <c r="AIG138" s="258"/>
      <c r="AIH138" s="258"/>
      <c r="AII138" s="258"/>
      <c r="AIJ138" s="258"/>
      <c r="AIK138" s="258"/>
      <c r="AIL138" s="258"/>
      <c r="AIM138" s="258"/>
      <c r="AIN138" s="258"/>
      <c r="AIO138" s="258"/>
      <c r="AIP138" s="258"/>
      <c r="AIQ138" s="258"/>
      <c r="AIR138" s="258"/>
      <c r="AIS138" s="258"/>
      <c r="AIT138" s="258"/>
      <c r="AIU138" s="258"/>
      <c r="AIV138" s="258"/>
      <c r="AIW138" s="258"/>
      <c r="AIX138" s="258"/>
      <c r="AIY138" s="258"/>
      <c r="AIZ138" s="258"/>
      <c r="AJA138" s="258"/>
      <c r="AJB138" s="258"/>
      <c r="AJC138" s="258"/>
      <c r="AJD138" s="258"/>
      <c r="AJE138" s="258"/>
      <c r="AJF138" s="258"/>
      <c r="AJG138" s="258"/>
      <c r="AJH138" s="258"/>
      <c r="AJI138" s="258"/>
      <c r="AJJ138" s="258"/>
      <c r="AJK138" s="258"/>
      <c r="AJL138" s="258"/>
      <c r="AJM138" s="258"/>
      <c r="AJN138" s="258"/>
      <c r="AJO138" s="258"/>
      <c r="AJP138" s="258"/>
      <c r="AJQ138" s="258"/>
      <c r="AJR138" s="258"/>
      <c r="AJS138" s="258"/>
      <c r="AJT138" s="258"/>
      <c r="AJU138" s="258"/>
      <c r="AJV138" s="258"/>
      <c r="AJW138" s="258"/>
      <c r="AJX138" s="258"/>
      <c r="AJY138" s="258"/>
      <c r="AJZ138" s="258"/>
      <c r="AKA138" s="258"/>
      <c r="AKB138" s="258"/>
      <c r="AKC138" s="258"/>
      <c r="AKD138" s="258"/>
      <c r="AKE138" s="258"/>
      <c r="AKF138" s="258"/>
      <c r="AKG138" s="258"/>
      <c r="AKH138" s="258"/>
      <c r="AKI138" s="258"/>
      <c r="AKJ138" s="258"/>
      <c r="AKK138" s="258"/>
      <c r="AKL138" s="258"/>
      <c r="AKM138" s="258"/>
      <c r="AKN138" s="258"/>
      <c r="AKO138" s="258"/>
      <c r="AKP138" s="258"/>
      <c r="AKQ138" s="258"/>
      <c r="AKR138" s="258"/>
      <c r="AKS138" s="258"/>
      <c r="AKT138" s="258"/>
      <c r="AKU138" s="258"/>
      <c r="AKV138" s="258"/>
      <c r="AKW138" s="258"/>
      <c r="AKX138" s="258"/>
      <c r="AKY138" s="258"/>
      <c r="AKZ138" s="258"/>
      <c r="ALA138" s="258"/>
      <c r="ALB138" s="258"/>
      <c r="ALC138" s="258"/>
      <c r="ALD138" s="258"/>
      <c r="ALE138" s="258"/>
      <c r="ALF138" s="258"/>
      <c r="ALG138" s="258"/>
      <c r="ALH138" s="258"/>
      <c r="ALI138" s="258"/>
      <c r="ALJ138" s="258"/>
      <c r="ALK138" s="258"/>
      <c r="ALL138" s="258"/>
      <c r="ALM138" s="258"/>
      <c r="ALN138" s="258"/>
      <c r="ALO138" s="258"/>
      <c r="ALP138" s="258"/>
      <c r="ALQ138" s="258"/>
      <c r="ALR138" s="258"/>
      <c r="ALS138" s="258"/>
      <c r="ALT138" s="258"/>
      <c r="ALU138" s="258"/>
      <c r="ALV138" s="258"/>
      <c r="ALW138" s="258"/>
      <c r="ALX138" s="258"/>
      <c r="ALY138" s="258"/>
      <c r="ALZ138" s="258"/>
      <c r="AMA138" s="258"/>
      <c r="AMB138" s="258"/>
      <c r="AMC138" s="258"/>
    </row>
    <row r="139" customFormat="false" ht="39.75" hidden="false" customHeight="true" outlineLevel="0" collapsed="false">
      <c r="A139" s="935" t="str">
        <f aca="false">A121</f>
        <v>SUBSEÇÃO JUDICIÁRIA DE JUIZ DE FORA</v>
      </c>
      <c r="B139" s="935"/>
      <c r="C139" s="935"/>
      <c r="D139" s="935"/>
      <c r="E139" s="935"/>
      <c r="F139" s="935"/>
      <c r="G139" s="935"/>
      <c r="H139" s="935"/>
      <c r="I139" s="936" t="n">
        <f aca="false">I134+I138</f>
        <v>104898.66</v>
      </c>
      <c r="J139" s="937"/>
      <c r="L139" s="468"/>
      <c r="M139" s="468"/>
      <c r="N139" s="468"/>
      <c r="O139" s="468"/>
      <c r="P139" s="468"/>
      <c r="Q139" s="468"/>
      <c r="R139" s="468"/>
      <c r="S139" s="837"/>
    </row>
    <row r="140" customFormat="false" ht="32.25" hidden="false" customHeight="true" outlineLevel="0" collapsed="false">
      <c r="A140" s="846" t="str">
        <f aca="false">LAV!$A$7</f>
        <v>SUBSEÇÃO JUDICIÁRIA DE LAVRAS</v>
      </c>
      <c r="B140" s="846"/>
      <c r="C140" s="846"/>
      <c r="D140" s="15"/>
      <c r="E140" s="15"/>
      <c r="F140" s="15"/>
      <c r="G140" s="847" t="s">
        <v>12</v>
      </c>
      <c r="H140" s="848" t="n">
        <f aca="false">$H$7</f>
        <v>0</v>
      </c>
      <c r="I140" s="848"/>
      <c r="J140" s="849"/>
      <c r="L140" s="468"/>
      <c r="M140" s="468"/>
      <c r="N140" s="468"/>
      <c r="O140" s="468"/>
      <c r="P140" s="468"/>
      <c r="Q140" s="468"/>
      <c r="R140" s="468"/>
      <c r="S140" s="837"/>
    </row>
    <row r="141" customFormat="false" ht="21.75" hidden="false" customHeight="true" outlineLevel="0" collapsed="false">
      <c r="A141" s="850" t="s">
        <v>508</v>
      </c>
      <c r="B141" s="850"/>
      <c r="C141" s="850"/>
      <c r="D141" s="851" t="n">
        <f aca="false">LAV!$G$53</f>
        <v>8945.69</v>
      </c>
      <c r="E141" s="851" t="n">
        <f aca="false">LAV!$H$53</f>
        <v>0</v>
      </c>
      <c r="F141" s="851" t="n">
        <f aca="false">LAV!$I$53</f>
        <v>0</v>
      </c>
      <c r="G141" s="851" t="n">
        <f aca="false">LAV!$J$53</f>
        <v>0</v>
      </c>
      <c r="H141" s="851" t="n">
        <f aca="false">LAV!$K$53</f>
        <v>9079.07</v>
      </c>
      <c r="I141" s="852" t="n">
        <f aca="false">LAV!$L$53</f>
        <v>10804.37</v>
      </c>
      <c r="J141" s="852"/>
      <c r="L141" s="854" t="n">
        <f aca="false">LAV!G20</f>
        <v>3282.37</v>
      </c>
      <c r="M141" s="854" t="n">
        <f aca="false">LAV!H20</f>
        <v>0</v>
      </c>
      <c r="N141" s="854" t="n">
        <f aca="false">LAV!I20</f>
        <v>0</v>
      </c>
      <c r="O141" s="854" t="n">
        <f aca="false">LAV!J20</f>
        <v>0</v>
      </c>
      <c r="P141" s="854" t="n">
        <f aca="false">LAV!K20</f>
        <v>3282.37</v>
      </c>
      <c r="Q141" s="854" t="n">
        <f aca="false">LAV!L20</f>
        <v>4044.85858305455</v>
      </c>
      <c r="R141" s="468"/>
      <c r="S141" s="837"/>
    </row>
    <row r="142" customFormat="false" ht="21.75" hidden="false" customHeight="true" outlineLevel="0" collapsed="false">
      <c r="A142" s="855" t="s">
        <v>509</v>
      </c>
      <c r="B142" s="855"/>
      <c r="C142" s="855"/>
      <c r="D142" s="856" t="n">
        <f aca="false">Dados!$F$31</f>
        <v>1</v>
      </c>
      <c r="E142" s="856" t="n">
        <f aca="false">Dados!$H$31</f>
        <v>0</v>
      </c>
      <c r="F142" s="856" t="n">
        <f aca="false">Dados!$J$31</f>
        <v>0</v>
      </c>
      <c r="G142" s="856" t="n">
        <f aca="false">Dados!$L$31</f>
        <v>0</v>
      </c>
      <c r="H142" s="856" t="n">
        <f aca="false">Dados!$N$31</f>
        <v>1</v>
      </c>
      <c r="I142" s="858" t="n">
        <f aca="false">Dados!$P$31</f>
        <v>1</v>
      </c>
      <c r="J142" s="859"/>
      <c r="L142" s="468" t="n">
        <f aca="false">L141*D142*D143</f>
        <v>3282.37</v>
      </c>
      <c r="M142" s="468" t="n">
        <f aca="false">M141*E142*E143</f>
        <v>0</v>
      </c>
      <c r="N142" s="468" t="n">
        <f aca="false">N141*F142*F143</f>
        <v>0</v>
      </c>
      <c r="O142" s="468" t="n">
        <f aca="false">O141*G142*G143</f>
        <v>0</v>
      </c>
      <c r="P142" s="468" t="n">
        <f aca="false">P141*H142*H143</f>
        <v>6564.74</v>
      </c>
      <c r="Q142" s="938" t="n">
        <f aca="false">Q141*I142*I143</f>
        <v>8089.71716610909</v>
      </c>
      <c r="R142" s="938" t="n">
        <f aca="false">SUM(L142:Q142)</f>
        <v>17936.8271661091</v>
      </c>
      <c r="S142" s="869" t="n">
        <f aca="false">R142*R3</f>
        <v>5944.54792471778</v>
      </c>
      <c r="T142" s="281" t="s">
        <v>529</v>
      </c>
    </row>
    <row r="143" customFormat="false" ht="21.75" hidden="false" customHeight="true" outlineLevel="0" collapsed="false">
      <c r="A143" s="860" t="s">
        <v>510</v>
      </c>
      <c r="B143" s="860"/>
      <c r="C143" s="860"/>
      <c r="D143" s="861" t="n">
        <f aca="false">Dados!$G$31</f>
        <v>1</v>
      </c>
      <c r="E143" s="861" t="n">
        <f aca="false">Dados!$I$31</f>
        <v>0</v>
      </c>
      <c r="F143" s="861" t="n">
        <f aca="false">Dados!$K$31</f>
        <v>0</v>
      </c>
      <c r="G143" s="861" t="n">
        <f aca="false">Dados!$M$31</f>
        <v>0</v>
      </c>
      <c r="H143" s="861" t="n">
        <f aca="false">Dados!$O$31</f>
        <v>2</v>
      </c>
      <c r="I143" s="862" t="n">
        <f aca="false">Dados!$Q$31</f>
        <v>2</v>
      </c>
      <c r="J143" s="863"/>
      <c r="L143" s="468"/>
      <c r="M143" s="468"/>
      <c r="N143" s="468"/>
      <c r="O143" s="468"/>
      <c r="P143" s="468"/>
      <c r="Q143" s="468"/>
      <c r="R143" s="468"/>
      <c r="S143" s="837"/>
    </row>
    <row r="144" customFormat="false" ht="21.75" hidden="false" customHeight="true" outlineLevel="0" collapsed="false">
      <c r="A144" s="864" t="s">
        <v>5</v>
      </c>
      <c r="B144" s="864"/>
      <c r="C144" s="864"/>
      <c r="D144" s="865" t="n">
        <f aca="false">((D141*D142)*D143)</f>
        <v>8945.69</v>
      </c>
      <c r="E144" s="865" t="n">
        <f aca="false">((E141*E142)*E143)</f>
        <v>0</v>
      </c>
      <c r="F144" s="865" t="n">
        <f aca="false">((F141*F142)*F143)</f>
        <v>0</v>
      </c>
      <c r="G144" s="865" t="n">
        <f aca="false">((G141*G142)*G143)</f>
        <v>0</v>
      </c>
      <c r="H144" s="865" t="n">
        <f aca="false">((H141*H142)*H143)</f>
        <v>18158.14</v>
      </c>
      <c r="I144" s="866" t="n">
        <f aca="false">((I141*I142)*I143)</f>
        <v>21608.74</v>
      </c>
      <c r="J144" s="867"/>
      <c r="L144" s="468"/>
      <c r="M144" s="468"/>
      <c r="N144" s="468"/>
      <c r="O144" s="468"/>
      <c r="P144" s="468"/>
      <c r="Q144" s="468"/>
      <c r="R144" s="468"/>
      <c r="S144" s="837"/>
    </row>
    <row r="145" customFormat="false" ht="21.75" hidden="false" customHeight="true" outlineLevel="0" collapsed="false">
      <c r="A145" s="870" t="s">
        <v>511</v>
      </c>
      <c r="B145" s="871" t="s">
        <v>512</v>
      </c>
      <c r="C145" s="872" t="s">
        <v>513</v>
      </c>
      <c r="D145" s="873" t="n">
        <v>0</v>
      </c>
      <c r="E145" s="873" t="n">
        <v>0</v>
      </c>
      <c r="F145" s="873" t="n">
        <v>0</v>
      </c>
      <c r="G145" s="873" t="n">
        <v>0</v>
      </c>
      <c r="H145" s="873" t="n">
        <v>0</v>
      </c>
      <c r="I145" s="875" t="n">
        <v>0</v>
      </c>
      <c r="J145" s="876"/>
      <c r="L145" s="468"/>
      <c r="M145" s="468"/>
      <c r="N145" s="468"/>
      <c r="O145" s="468"/>
      <c r="P145" s="468"/>
      <c r="Q145" s="468"/>
      <c r="R145" s="468"/>
      <c r="S145" s="837"/>
    </row>
    <row r="146" customFormat="false" ht="21.75" hidden="false" customHeight="true" outlineLevel="0" collapsed="false">
      <c r="A146" s="870"/>
      <c r="B146" s="871"/>
      <c r="C146" s="877" t="s">
        <v>384</v>
      </c>
      <c r="D146" s="878" t="n">
        <f aca="false">ROUND((D141/30*D145),2)</f>
        <v>0</v>
      </c>
      <c r="E146" s="878" t="n">
        <f aca="false">ROUND((E141/30*E145),2)</f>
        <v>0</v>
      </c>
      <c r="F146" s="878" t="n">
        <f aca="false">ROUND((F141/30*F145),2)</f>
        <v>0</v>
      </c>
      <c r="G146" s="878" t="n">
        <f aca="false">ROUND((G141/30*G145),2)</f>
        <v>0</v>
      </c>
      <c r="H146" s="878" t="n">
        <f aca="false">ROUND((H141/30*H145),2)</f>
        <v>0</v>
      </c>
      <c r="I146" s="879" t="n">
        <f aca="false">ROUND((I141/30*I145),2)</f>
        <v>0</v>
      </c>
      <c r="J146" s="880"/>
      <c r="L146" s="468"/>
      <c r="M146" s="468"/>
      <c r="N146" s="468"/>
      <c r="O146" s="468"/>
      <c r="P146" s="468"/>
      <c r="Q146" s="468"/>
      <c r="R146" s="468"/>
      <c r="S146" s="837"/>
    </row>
    <row r="147" s="258" customFormat="true" ht="21.75" hidden="false" customHeight="true" outlineLevel="0" collapsed="false">
      <c r="A147" s="870"/>
      <c r="B147" s="881" t="s">
        <v>514</v>
      </c>
      <c r="C147" s="882" t="s">
        <v>515</v>
      </c>
      <c r="D147" s="883" t="n">
        <f aca="false">LAV!$G$87</f>
        <v>7303.15</v>
      </c>
      <c r="E147" s="883" t="n">
        <f aca="false">LAV!$H$87</f>
        <v>0</v>
      </c>
      <c r="F147" s="883" t="n">
        <f aca="false">LAV!$I$87</f>
        <v>0</v>
      </c>
      <c r="G147" s="883" t="n">
        <f aca="false">LAV!$J$87</f>
        <v>0</v>
      </c>
      <c r="H147" s="883" t="n">
        <f aca="false">LAV!$K$87</f>
        <v>7436.54</v>
      </c>
      <c r="I147" s="884" t="n">
        <f aca="false">LAV!$L$87</f>
        <v>8928.09</v>
      </c>
      <c r="J147" s="885"/>
      <c r="L147" s="468"/>
      <c r="M147" s="468"/>
      <c r="N147" s="468"/>
      <c r="O147" s="468"/>
      <c r="P147" s="468"/>
      <c r="Q147" s="468"/>
      <c r="R147" s="468"/>
      <c r="S147" s="837"/>
    </row>
    <row r="148" s="258" customFormat="true" ht="21.75" hidden="false" customHeight="true" outlineLevel="0" collapsed="false">
      <c r="A148" s="870"/>
      <c r="B148" s="881"/>
      <c r="C148" s="886" t="s">
        <v>516</v>
      </c>
      <c r="D148" s="887" t="n">
        <v>0</v>
      </c>
      <c r="E148" s="887" t="n">
        <v>0</v>
      </c>
      <c r="F148" s="887" t="n">
        <v>0</v>
      </c>
      <c r="G148" s="887" t="n">
        <v>0</v>
      </c>
      <c r="H148" s="887" t="n">
        <v>0</v>
      </c>
      <c r="I148" s="888" t="n">
        <v>0</v>
      </c>
      <c r="J148" s="889"/>
      <c r="L148" s="468"/>
      <c r="M148" s="468"/>
      <c r="N148" s="468"/>
      <c r="O148" s="468"/>
      <c r="P148" s="468"/>
      <c r="Q148" s="468"/>
      <c r="R148" s="468"/>
      <c r="S148" s="837"/>
    </row>
    <row r="149" s="258" customFormat="true" ht="21.75" hidden="false" customHeight="true" outlineLevel="0" collapsed="false">
      <c r="A149" s="870"/>
      <c r="B149" s="881"/>
      <c r="C149" s="890" t="s">
        <v>517</v>
      </c>
      <c r="D149" s="891" t="n">
        <f aca="false">ROUND(((D147/30)*D148),2)</f>
        <v>0</v>
      </c>
      <c r="E149" s="891" t="n">
        <f aca="false">ROUND(((E147/30)*E148),2)</f>
        <v>0</v>
      </c>
      <c r="F149" s="891" t="n">
        <f aca="false">ROUND(((F147/30)*F148),2)</f>
        <v>0</v>
      </c>
      <c r="G149" s="891" t="n">
        <f aca="false">ROUND(((G147/30)*G148),2)</f>
        <v>0</v>
      </c>
      <c r="H149" s="891" t="n">
        <f aca="false">ROUND(((H147/30)*H148),2)</f>
        <v>0</v>
      </c>
      <c r="I149" s="892" t="n">
        <f aca="false">ROUND(((I147/30)*I148),2)</f>
        <v>0</v>
      </c>
      <c r="J149" s="893"/>
      <c r="L149" s="468"/>
      <c r="M149" s="468"/>
      <c r="N149" s="468"/>
      <c r="O149" s="468"/>
      <c r="P149" s="468"/>
      <c r="Q149" s="468"/>
      <c r="R149" s="468"/>
      <c r="S149" s="837"/>
    </row>
    <row r="150" customFormat="false" ht="39" hidden="false" customHeight="true" outlineLevel="0" collapsed="false">
      <c r="A150" s="894" t="s">
        <v>518</v>
      </c>
      <c r="B150" s="894"/>
      <c r="C150" s="894"/>
      <c r="D150" s="895" t="n">
        <f aca="false">D146+D149</f>
        <v>0</v>
      </c>
      <c r="E150" s="895" t="n">
        <f aca="false">E146+E149</f>
        <v>0</v>
      </c>
      <c r="F150" s="895" t="n">
        <f aca="false">F146+F149</f>
        <v>0</v>
      </c>
      <c r="G150" s="895" t="n">
        <f aca="false">G146+G149</f>
        <v>0</v>
      </c>
      <c r="H150" s="895" t="n">
        <f aca="false">H146+H149</f>
        <v>0</v>
      </c>
      <c r="I150" s="896" t="n">
        <f aca="false">I146+I149</f>
        <v>0</v>
      </c>
      <c r="J150" s="897"/>
      <c r="L150" s="468"/>
      <c r="M150" s="468"/>
      <c r="N150" s="468"/>
      <c r="O150" s="468"/>
      <c r="P150" s="468"/>
      <c r="Q150" s="468"/>
      <c r="R150" s="468"/>
      <c r="S150" s="837"/>
    </row>
    <row r="151" customFormat="false" ht="39.75" hidden="false" customHeight="true" outlineLevel="0" collapsed="false">
      <c r="A151" s="898" t="str">
        <f aca="false">A18</f>
        <v>TOTAL CATEGORIA</v>
      </c>
      <c r="B151" s="899"/>
      <c r="C151" s="899"/>
      <c r="D151" s="900" t="n">
        <f aca="false">D144-D150</f>
        <v>8945.69</v>
      </c>
      <c r="E151" s="900" t="n">
        <f aca="false">E144-E150</f>
        <v>0</v>
      </c>
      <c r="F151" s="900" t="n">
        <f aca="false">F144-F150</f>
        <v>0</v>
      </c>
      <c r="G151" s="900" t="n">
        <f aca="false">G144-G150</f>
        <v>0</v>
      </c>
      <c r="H151" s="900" t="n">
        <f aca="false">H144-H150</f>
        <v>18158.14</v>
      </c>
      <c r="I151" s="901" t="n">
        <f aca="false">I144-I150</f>
        <v>21608.74</v>
      </c>
      <c r="J151" s="902"/>
      <c r="L151" s="468"/>
      <c r="M151" s="468"/>
      <c r="N151" s="468"/>
      <c r="O151" s="468"/>
      <c r="P151" s="468"/>
      <c r="Q151" s="468"/>
      <c r="R151" s="468"/>
      <c r="S151" s="837"/>
    </row>
    <row r="152" customFormat="false" ht="27.75" hidden="false" customHeight="true" outlineLevel="0" collapsed="false">
      <c r="A152" s="903" t="s">
        <v>520</v>
      </c>
      <c r="B152" s="903"/>
      <c r="C152" s="903"/>
      <c r="D152" s="903"/>
      <c r="E152" s="903"/>
      <c r="F152" s="903"/>
      <c r="G152" s="903"/>
      <c r="H152" s="903"/>
      <c r="I152" s="904" t="n">
        <f aca="false">SUM(D151:I151)</f>
        <v>48712.57</v>
      </c>
      <c r="J152" s="905" t="n">
        <f aca="false">RESUMO!F59</f>
        <v>0</v>
      </c>
      <c r="L152" s="468"/>
      <c r="M152" s="468"/>
      <c r="N152" s="468"/>
      <c r="O152" s="468"/>
      <c r="P152" s="468"/>
      <c r="Q152" s="468"/>
      <c r="R152" s="468"/>
      <c r="S152" s="837"/>
    </row>
    <row r="153" customFormat="false" ht="27.75" hidden="false" customHeight="true" outlineLevel="0" collapsed="false">
      <c r="A153" s="906" t="s">
        <v>521</v>
      </c>
      <c r="B153" s="906"/>
      <c r="C153" s="906"/>
      <c r="D153" s="906"/>
      <c r="E153" s="906"/>
      <c r="F153" s="906"/>
      <c r="G153" s="906"/>
      <c r="H153" s="906"/>
      <c r="I153" s="907" t="n">
        <f aca="false">RESUMO!N16</f>
        <v>48712.57</v>
      </c>
      <c r="J153" s="908"/>
      <c r="L153" s="468"/>
      <c r="M153" s="468"/>
      <c r="N153" s="468"/>
      <c r="O153" s="468"/>
      <c r="P153" s="468"/>
      <c r="Q153" s="468"/>
      <c r="R153" s="468"/>
      <c r="S153" s="837"/>
    </row>
    <row r="154" customFormat="false" ht="27.75" hidden="false" customHeight="true" outlineLevel="0" collapsed="false">
      <c r="A154" s="909" t="s">
        <v>522</v>
      </c>
      <c r="B154" s="909"/>
      <c r="C154" s="909"/>
      <c r="D154" s="909"/>
      <c r="E154" s="909"/>
      <c r="F154" s="909"/>
      <c r="G154" s="910"/>
      <c r="H154" s="911"/>
      <c r="I154" s="912"/>
      <c r="J154" s="912"/>
      <c r="L154" s="468"/>
      <c r="M154" s="468"/>
      <c r="N154" s="468"/>
      <c r="O154" s="468"/>
      <c r="P154" s="468"/>
      <c r="Q154" s="468"/>
      <c r="R154" s="468"/>
      <c r="S154" s="837"/>
    </row>
    <row r="155" customFormat="false" ht="27.75" hidden="false" customHeight="true" outlineLevel="0" collapsed="false">
      <c r="A155" s="913"/>
      <c r="B155" s="914"/>
      <c r="C155" s="915"/>
      <c r="D155" s="915"/>
      <c r="E155" s="915"/>
      <c r="F155" s="917"/>
      <c r="G155" s="918"/>
      <c r="H155" s="919"/>
      <c r="I155" s="920"/>
      <c r="J155" s="921"/>
      <c r="L155" s="922"/>
      <c r="M155" s="922"/>
      <c r="N155" s="922"/>
      <c r="O155" s="922"/>
      <c r="P155" s="922"/>
      <c r="Q155" s="922"/>
      <c r="R155" s="922"/>
      <c r="S155" s="923"/>
    </row>
    <row r="156" customFormat="false" ht="27.75" hidden="false" customHeight="true" outlineLevel="0" collapsed="false">
      <c r="A156" s="913"/>
      <c r="B156" s="924"/>
      <c r="C156" s="258"/>
      <c r="D156" s="258"/>
      <c r="E156" s="258"/>
      <c r="F156" s="925"/>
      <c r="G156" s="926"/>
      <c r="H156" s="927"/>
      <c r="I156" s="928"/>
      <c r="J156" s="929"/>
      <c r="L156" s="922"/>
      <c r="M156" s="922"/>
      <c r="N156" s="922"/>
      <c r="O156" s="922"/>
      <c r="P156" s="922"/>
      <c r="Q156" s="922"/>
      <c r="R156" s="922"/>
      <c r="S156" s="923"/>
      <c r="W156" s="258"/>
      <c r="X156" s="258"/>
      <c r="Y156" s="258"/>
      <c r="Z156" s="258"/>
      <c r="AA156" s="258"/>
      <c r="AB156" s="258"/>
      <c r="AC156" s="258"/>
      <c r="AD156" s="258"/>
      <c r="AE156" s="258"/>
      <c r="AF156" s="258"/>
      <c r="AG156" s="258"/>
      <c r="AH156" s="258"/>
      <c r="AI156" s="258"/>
      <c r="AJ156" s="258"/>
      <c r="AK156" s="258"/>
      <c r="AL156" s="258"/>
      <c r="AM156" s="258"/>
      <c r="AN156" s="258"/>
      <c r="AO156" s="258"/>
      <c r="AP156" s="258"/>
      <c r="AQ156" s="258"/>
      <c r="AR156" s="258"/>
      <c r="AS156" s="258"/>
      <c r="AT156" s="258"/>
      <c r="AU156" s="258"/>
      <c r="AV156" s="258"/>
      <c r="AW156" s="258"/>
      <c r="AX156" s="258"/>
      <c r="AY156" s="258"/>
      <c r="AZ156" s="258"/>
      <c r="BA156" s="258"/>
      <c r="BB156" s="258"/>
      <c r="BC156" s="258"/>
      <c r="BD156" s="258"/>
      <c r="BE156" s="258"/>
      <c r="BF156" s="258"/>
      <c r="BG156" s="258"/>
      <c r="BH156" s="258"/>
      <c r="BI156" s="258"/>
      <c r="BJ156" s="258"/>
      <c r="BK156" s="258"/>
      <c r="BL156" s="258"/>
      <c r="BM156" s="258"/>
      <c r="BN156" s="258"/>
      <c r="BO156" s="258"/>
      <c r="BP156" s="258"/>
      <c r="BQ156" s="258"/>
      <c r="BR156" s="258"/>
      <c r="BS156" s="258"/>
      <c r="BT156" s="258"/>
      <c r="BU156" s="258"/>
      <c r="BV156" s="258"/>
      <c r="BW156" s="258"/>
      <c r="BX156" s="258"/>
      <c r="BY156" s="258"/>
      <c r="BZ156" s="258"/>
      <c r="CA156" s="258"/>
      <c r="CB156" s="258"/>
      <c r="CC156" s="258"/>
      <c r="CD156" s="258"/>
      <c r="CE156" s="258"/>
      <c r="CF156" s="258"/>
      <c r="CG156" s="258"/>
      <c r="CH156" s="258"/>
      <c r="CI156" s="258"/>
      <c r="CJ156" s="258"/>
      <c r="CK156" s="258"/>
      <c r="CL156" s="258"/>
      <c r="CM156" s="258"/>
      <c r="CN156" s="258"/>
      <c r="CO156" s="258"/>
      <c r="CP156" s="258"/>
      <c r="CQ156" s="258"/>
      <c r="CR156" s="258"/>
      <c r="CS156" s="258"/>
      <c r="CT156" s="258"/>
      <c r="CU156" s="258"/>
      <c r="CV156" s="258"/>
      <c r="CW156" s="258"/>
      <c r="CX156" s="258"/>
      <c r="CY156" s="258"/>
      <c r="CZ156" s="258"/>
      <c r="DA156" s="258"/>
      <c r="DB156" s="258"/>
      <c r="DC156" s="258"/>
      <c r="DD156" s="258"/>
      <c r="DE156" s="258"/>
      <c r="DF156" s="258"/>
      <c r="DG156" s="258"/>
      <c r="DH156" s="258"/>
      <c r="DI156" s="258"/>
      <c r="DJ156" s="258"/>
      <c r="DK156" s="258"/>
      <c r="DL156" s="258"/>
      <c r="DM156" s="258"/>
      <c r="DN156" s="258"/>
      <c r="DO156" s="258"/>
      <c r="DP156" s="258"/>
      <c r="DQ156" s="258"/>
      <c r="DR156" s="258"/>
      <c r="DS156" s="258"/>
      <c r="DT156" s="258"/>
      <c r="DU156" s="258"/>
      <c r="DV156" s="258"/>
      <c r="DW156" s="258"/>
      <c r="DX156" s="258"/>
      <c r="DY156" s="258"/>
      <c r="DZ156" s="258"/>
      <c r="EA156" s="258"/>
      <c r="EB156" s="258"/>
      <c r="EC156" s="258"/>
      <c r="ED156" s="258"/>
      <c r="EE156" s="258"/>
      <c r="EF156" s="258"/>
      <c r="EG156" s="258"/>
      <c r="EH156" s="258"/>
      <c r="EI156" s="258"/>
      <c r="EJ156" s="258"/>
      <c r="EK156" s="258"/>
      <c r="EL156" s="258"/>
      <c r="EM156" s="258"/>
      <c r="EN156" s="258"/>
      <c r="EO156" s="258"/>
      <c r="EP156" s="258"/>
      <c r="EQ156" s="258"/>
      <c r="ER156" s="258"/>
      <c r="ES156" s="258"/>
      <c r="ET156" s="258"/>
      <c r="EU156" s="258"/>
      <c r="EV156" s="258"/>
      <c r="EW156" s="258"/>
      <c r="EX156" s="258"/>
      <c r="EY156" s="258"/>
      <c r="EZ156" s="258"/>
      <c r="FA156" s="258"/>
      <c r="FB156" s="258"/>
      <c r="FC156" s="258"/>
      <c r="FD156" s="258"/>
      <c r="FE156" s="258"/>
      <c r="FF156" s="258"/>
      <c r="FG156" s="258"/>
      <c r="FH156" s="258"/>
      <c r="FI156" s="258"/>
      <c r="FJ156" s="258"/>
      <c r="FK156" s="258"/>
      <c r="FL156" s="258"/>
      <c r="FM156" s="258"/>
      <c r="FN156" s="258"/>
      <c r="FO156" s="258"/>
      <c r="FP156" s="258"/>
      <c r="FQ156" s="258"/>
      <c r="FR156" s="258"/>
      <c r="FS156" s="258"/>
      <c r="FT156" s="258"/>
      <c r="FU156" s="258"/>
      <c r="FV156" s="258"/>
      <c r="FW156" s="258"/>
      <c r="FX156" s="258"/>
      <c r="FY156" s="258"/>
      <c r="FZ156" s="258"/>
      <c r="GA156" s="258"/>
      <c r="GB156" s="258"/>
      <c r="GC156" s="258"/>
      <c r="GD156" s="258"/>
      <c r="GE156" s="258"/>
      <c r="GF156" s="258"/>
      <c r="GG156" s="258"/>
      <c r="GH156" s="258"/>
      <c r="GI156" s="258"/>
      <c r="GJ156" s="258"/>
      <c r="GK156" s="258"/>
      <c r="GL156" s="258"/>
      <c r="GM156" s="258"/>
      <c r="GN156" s="258"/>
      <c r="GO156" s="258"/>
      <c r="GP156" s="258"/>
      <c r="GQ156" s="258"/>
      <c r="GR156" s="258"/>
      <c r="GS156" s="258"/>
      <c r="GT156" s="258"/>
      <c r="GU156" s="258"/>
      <c r="GV156" s="258"/>
      <c r="GW156" s="258"/>
      <c r="GX156" s="258"/>
      <c r="GY156" s="258"/>
      <c r="GZ156" s="258"/>
      <c r="HA156" s="258"/>
      <c r="HB156" s="258"/>
      <c r="HC156" s="258"/>
      <c r="HD156" s="258"/>
      <c r="HE156" s="258"/>
      <c r="HF156" s="258"/>
      <c r="HG156" s="258"/>
      <c r="HH156" s="258"/>
      <c r="HI156" s="258"/>
      <c r="HJ156" s="258"/>
      <c r="HK156" s="258"/>
      <c r="HL156" s="258"/>
      <c r="HM156" s="258"/>
      <c r="HN156" s="258"/>
      <c r="HO156" s="258"/>
      <c r="HP156" s="258"/>
      <c r="HQ156" s="258"/>
      <c r="HR156" s="258"/>
      <c r="HS156" s="258"/>
      <c r="HT156" s="258"/>
      <c r="HU156" s="258"/>
      <c r="HV156" s="258"/>
      <c r="HW156" s="258"/>
      <c r="HX156" s="258"/>
      <c r="HY156" s="258"/>
      <c r="HZ156" s="258"/>
      <c r="IA156" s="258"/>
      <c r="IB156" s="258"/>
      <c r="IC156" s="258"/>
      <c r="ID156" s="258"/>
      <c r="IE156" s="258"/>
      <c r="IF156" s="258"/>
      <c r="IG156" s="258"/>
      <c r="IH156" s="258"/>
      <c r="II156" s="258"/>
      <c r="IJ156" s="258"/>
      <c r="IK156" s="258"/>
      <c r="IL156" s="258"/>
      <c r="IM156" s="258"/>
      <c r="IN156" s="258"/>
      <c r="IO156" s="258"/>
      <c r="IP156" s="258"/>
      <c r="IQ156" s="258"/>
      <c r="IR156" s="258"/>
      <c r="IS156" s="258"/>
      <c r="IT156" s="258"/>
      <c r="IU156" s="258"/>
      <c r="IV156" s="258"/>
      <c r="IW156" s="258"/>
      <c r="IX156" s="258"/>
      <c r="IY156" s="258"/>
      <c r="IZ156" s="258"/>
      <c r="JA156" s="258"/>
      <c r="JB156" s="258"/>
      <c r="JC156" s="258"/>
      <c r="JD156" s="258"/>
      <c r="JE156" s="258"/>
      <c r="JF156" s="258"/>
      <c r="JG156" s="258"/>
      <c r="JH156" s="258"/>
      <c r="JI156" s="258"/>
      <c r="JJ156" s="258"/>
      <c r="JK156" s="258"/>
      <c r="JL156" s="258"/>
      <c r="JM156" s="258"/>
      <c r="JN156" s="258"/>
      <c r="JO156" s="258"/>
      <c r="JP156" s="258"/>
      <c r="JQ156" s="258"/>
      <c r="JR156" s="258"/>
      <c r="JS156" s="258"/>
      <c r="JT156" s="258"/>
      <c r="JU156" s="258"/>
      <c r="JV156" s="258"/>
      <c r="JW156" s="258"/>
      <c r="JX156" s="258"/>
      <c r="JY156" s="258"/>
      <c r="JZ156" s="258"/>
      <c r="KA156" s="258"/>
      <c r="KB156" s="258"/>
      <c r="KC156" s="258"/>
      <c r="KD156" s="258"/>
      <c r="KE156" s="258"/>
      <c r="KF156" s="258"/>
      <c r="KG156" s="258"/>
      <c r="KH156" s="258"/>
      <c r="KI156" s="258"/>
      <c r="KJ156" s="258"/>
      <c r="KK156" s="258"/>
      <c r="KL156" s="258"/>
      <c r="KM156" s="258"/>
      <c r="KN156" s="258"/>
      <c r="KO156" s="258"/>
      <c r="KP156" s="258"/>
      <c r="KQ156" s="258"/>
      <c r="KR156" s="258"/>
      <c r="KS156" s="258"/>
      <c r="KT156" s="258"/>
      <c r="KU156" s="258"/>
      <c r="KV156" s="258"/>
      <c r="KW156" s="258"/>
      <c r="KX156" s="258"/>
      <c r="KY156" s="258"/>
      <c r="KZ156" s="258"/>
      <c r="LA156" s="258"/>
      <c r="LB156" s="258"/>
      <c r="LC156" s="258"/>
      <c r="LD156" s="258"/>
      <c r="LE156" s="258"/>
      <c r="LF156" s="258"/>
      <c r="LG156" s="258"/>
      <c r="LH156" s="258"/>
      <c r="LI156" s="258"/>
      <c r="LJ156" s="258"/>
      <c r="LK156" s="258"/>
      <c r="LL156" s="258"/>
      <c r="LM156" s="258"/>
      <c r="LN156" s="258"/>
      <c r="LO156" s="258"/>
      <c r="LP156" s="258"/>
      <c r="LQ156" s="258"/>
      <c r="LR156" s="258"/>
      <c r="LS156" s="258"/>
      <c r="LT156" s="258"/>
      <c r="LU156" s="258"/>
      <c r="LV156" s="258"/>
      <c r="LW156" s="258"/>
      <c r="LX156" s="258"/>
      <c r="LY156" s="258"/>
      <c r="LZ156" s="258"/>
      <c r="MA156" s="258"/>
      <c r="MB156" s="258"/>
      <c r="MC156" s="258"/>
      <c r="MD156" s="258"/>
      <c r="ME156" s="258"/>
      <c r="MF156" s="258"/>
      <c r="MG156" s="258"/>
      <c r="MH156" s="258"/>
      <c r="MI156" s="258"/>
      <c r="MJ156" s="258"/>
      <c r="MK156" s="258"/>
      <c r="ML156" s="258"/>
      <c r="MM156" s="258"/>
      <c r="MN156" s="258"/>
      <c r="MO156" s="258"/>
      <c r="MP156" s="258"/>
      <c r="MQ156" s="258"/>
      <c r="MR156" s="258"/>
      <c r="MS156" s="258"/>
      <c r="MT156" s="258"/>
      <c r="MU156" s="258"/>
      <c r="MV156" s="258"/>
      <c r="MW156" s="258"/>
      <c r="MX156" s="258"/>
      <c r="MY156" s="258"/>
      <c r="MZ156" s="258"/>
      <c r="NA156" s="258"/>
      <c r="NB156" s="258"/>
      <c r="NC156" s="258"/>
      <c r="ND156" s="258"/>
      <c r="NE156" s="258"/>
      <c r="NF156" s="258"/>
      <c r="NG156" s="258"/>
      <c r="NH156" s="258"/>
      <c r="NI156" s="258"/>
      <c r="NJ156" s="258"/>
      <c r="NK156" s="258"/>
      <c r="NL156" s="258"/>
      <c r="NM156" s="258"/>
      <c r="NN156" s="258"/>
      <c r="NO156" s="258"/>
      <c r="NP156" s="258"/>
      <c r="NQ156" s="258"/>
      <c r="NR156" s="258"/>
      <c r="NS156" s="258"/>
      <c r="NT156" s="258"/>
      <c r="NU156" s="258"/>
      <c r="NV156" s="258"/>
      <c r="NW156" s="258"/>
      <c r="NX156" s="258"/>
      <c r="NY156" s="258"/>
      <c r="NZ156" s="258"/>
      <c r="OA156" s="258"/>
      <c r="OB156" s="258"/>
      <c r="OC156" s="258"/>
      <c r="OD156" s="258"/>
      <c r="OE156" s="258"/>
      <c r="OF156" s="258"/>
      <c r="OG156" s="258"/>
      <c r="OH156" s="258"/>
      <c r="OI156" s="258"/>
      <c r="OJ156" s="258"/>
      <c r="OK156" s="258"/>
      <c r="OL156" s="258"/>
      <c r="OM156" s="258"/>
      <c r="ON156" s="258"/>
      <c r="OO156" s="258"/>
      <c r="OP156" s="258"/>
      <c r="OQ156" s="258"/>
      <c r="OR156" s="258"/>
      <c r="OS156" s="258"/>
      <c r="OT156" s="258"/>
      <c r="OU156" s="258"/>
      <c r="OV156" s="258"/>
      <c r="OW156" s="258"/>
      <c r="OX156" s="258"/>
      <c r="OY156" s="258"/>
      <c r="OZ156" s="258"/>
      <c r="PA156" s="258"/>
      <c r="PB156" s="258"/>
      <c r="PC156" s="258"/>
      <c r="PD156" s="258"/>
      <c r="PE156" s="258"/>
      <c r="PF156" s="258"/>
      <c r="PG156" s="258"/>
      <c r="PH156" s="258"/>
      <c r="PI156" s="258"/>
      <c r="PJ156" s="258"/>
      <c r="PK156" s="258"/>
      <c r="PL156" s="258"/>
      <c r="PM156" s="258"/>
      <c r="PN156" s="258"/>
      <c r="PO156" s="258"/>
      <c r="PP156" s="258"/>
      <c r="PQ156" s="258"/>
      <c r="PR156" s="258"/>
      <c r="PS156" s="258"/>
      <c r="PT156" s="258"/>
      <c r="PU156" s="258"/>
      <c r="PV156" s="258"/>
      <c r="PW156" s="258"/>
      <c r="PX156" s="258"/>
      <c r="PY156" s="258"/>
      <c r="PZ156" s="258"/>
      <c r="QA156" s="258"/>
      <c r="QB156" s="258"/>
      <c r="QC156" s="258"/>
      <c r="QD156" s="258"/>
      <c r="QE156" s="258"/>
      <c r="QF156" s="258"/>
      <c r="QG156" s="258"/>
      <c r="QH156" s="258"/>
      <c r="QI156" s="258"/>
      <c r="QJ156" s="258"/>
      <c r="QK156" s="258"/>
      <c r="QL156" s="258"/>
      <c r="QM156" s="258"/>
      <c r="QN156" s="258"/>
      <c r="QO156" s="258"/>
      <c r="QP156" s="258"/>
      <c r="QQ156" s="258"/>
      <c r="QR156" s="258"/>
      <c r="QS156" s="258"/>
      <c r="QT156" s="258"/>
      <c r="QU156" s="258"/>
      <c r="QV156" s="258"/>
      <c r="QW156" s="258"/>
      <c r="QX156" s="258"/>
      <c r="QY156" s="258"/>
      <c r="QZ156" s="258"/>
      <c r="RA156" s="258"/>
      <c r="RB156" s="258"/>
      <c r="RC156" s="258"/>
      <c r="RD156" s="258"/>
      <c r="RE156" s="258"/>
      <c r="RF156" s="258"/>
      <c r="RG156" s="258"/>
      <c r="RH156" s="258"/>
      <c r="RI156" s="258"/>
      <c r="RJ156" s="258"/>
      <c r="RK156" s="258"/>
      <c r="RL156" s="258"/>
      <c r="RM156" s="258"/>
      <c r="RN156" s="258"/>
      <c r="RO156" s="258"/>
      <c r="RP156" s="258"/>
      <c r="RQ156" s="258"/>
      <c r="RR156" s="258"/>
      <c r="RS156" s="258"/>
      <c r="RT156" s="258"/>
      <c r="RU156" s="258"/>
      <c r="RV156" s="258"/>
      <c r="RW156" s="258"/>
      <c r="RX156" s="258"/>
      <c r="RY156" s="258"/>
      <c r="RZ156" s="258"/>
      <c r="SA156" s="258"/>
      <c r="SB156" s="258"/>
      <c r="SC156" s="258"/>
      <c r="SD156" s="258"/>
      <c r="SE156" s="258"/>
      <c r="SF156" s="258"/>
      <c r="SG156" s="258"/>
      <c r="SH156" s="258"/>
      <c r="SI156" s="258"/>
      <c r="SJ156" s="258"/>
      <c r="SK156" s="258"/>
      <c r="SL156" s="258"/>
      <c r="SM156" s="258"/>
      <c r="SN156" s="258"/>
      <c r="SO156" s="258"/>
      <c r="SP156" s="258"/>
      <c r="SQ156" s="258"/>
      <c r="SR156" s="258"/>
      <c r="SS156" s="258"/>
      <c r="ST156" s="258"/>
      <c r="SU156" s="258"/>
      <c r="SV156" s="258"/>
      <c r="SW156" s="258"/>
      <c r="SX156" s="258"/>
      <c r="SY156" s="258"/>
      <c r="SZ156" s="258"/>
      <c r="TA156" s="258"/>
      <c r="TB156" s="258"/>
      <c r="TC156" s="258"/>
      <c r="TD156" s="258"/>
      <c r="TE156" s="258"/>
      <c r="TF156" s="258"/>
      <c r="TG156" s="258"/>
      <c r="TH156" s="258"/>
      <c r="TI156" s="258"/>
      <c r="TJ156" s="258"/>
      <c r="TK156" s="258"/>
      <c r="TL156" s="258"/>
      <c r="TM156" s="258"/>
      <c r="TN156" s="258"/>
      <c r="TO156" s="258"/>
      <c r="TP156" s="258"/>
      <c r="TQ156" s="258"/>
      <c r="TR156" s="258"/>
      <c r="TS156" s="258"/>
      <c r="TT156" s="258"/>
      <c r="TU156" s="258"/>
      <c r="TV156" s="258"/>
      <c r="TW156" s="258"/>
      <c r="TX156" s="258"/>
      <c r="TY156" s="258"/>
      <c r="TZ156" s="258"/>
      <c r="UA156" s="258"/>
      <c r="UB156" s="258"/>
      <c r="UC156" s="258"/>
      <c r="UD156" s="258"/>
      <c r="UE156" s="258"/>
      <c r="UF156" s="258"/>
      <c r="UG156" s="258"/>
      <c r="UH156" s="258"/>
      <c r="UI156" s="258"/>
      <c r="UJ156" s="258"/>
      <c r="UK156" s="258"/>
      <c r="UL156" s="258"/>
      <c r="UM156" s="258"/>
      <c r="UN156" s="258"/>
      <c r="UO156" s="258"/>
      <c r="UP156" s="258"/>
      <c r="UQ156" s="258"/>
      <c r="UR156" s="258"/>
      <c r="US156" s="258"/>
      <c r="UT156" s="258"/>
      <c r="UU156" s="258"/>
      <c r="UV156" s="258"/>
      <c r="UW156" s="258"/>
      <c r="UX156" s="258"/>
      <c r="UY156" s="258"/>
      <c r="UZ156" s="258"/>
      <c r="VA156" s="258"/>
      <c r="VB156" s="258"/>
      <c r="VC156" s="258"/>
      <c r="VD156" s="258"/>
      <c r="VE156" s="258"/>
      <c r="VF156" s="258"/>
      <c r="VG156" s="258"/>
      <c r="VH156" s="258"/>
      <c r="VI156" s="258"/>
      <c r="VJ156" s="258"/>
      <c r="VK156" s="258"/>
      <c r="VL156" s="258"/>
      <c r="VM156" s="258"/>
      <c r="VN156" s="258"/>
      <c r="VO156" s="258"/>
      <c r="VP156" s="258"/>
      <c r="VQ156" s="258"/>
      <c r="VR156" s="258"/>
      <c r="VS156" s="258"/>
      <c r="VT156" s="258"/>
      <c r="VU156" s="258"/>
      <c r="VV156" s="258"/>
      <c r="VW156" s="258"/>
      <c r="VX156" s="258"/>
      <c r="VY156" s="258"/>
      <c r="VZ156" s="258"/>
      <c r="WA156" s="258"/>
      <c r="WB156" s="258"/>
      <c r="WC156" s="258"/>
      <c r="WD156" s="258"/>
      <c r="WE156" s="258"/>
      <c r="WF156" s="258"/>
      <c r="WG156" s="258"/>
      <c r="WH156" s="258"/>
      <c r="WI156" s="258"/>
      <c r="WJ156" s="258"/>
      <c r="WK156" s="258"/>
      <c r="WL156" s="258"/>
      <c r="WM156" s="258"/>
      <c r="WN156" s="258"/>
      <c r="WO156" s="258"/>
      <c r="WP156" s="258"/>
      <c r="WQ156" s="258"/>
      <c r="WR156" s="258"/>
      <c r="WS156" s="258"/>
      <c r="WT156" s="258"/>
      <c r="WU156" s="258"/>
      <c r="WV156" s="258"/>
      <c r="WW156" s="258"/>
      <c r="WX156" s="258"/>
      <c r="WY156" s="258"/>
      <c r="WZ156" s="258"/>
      <c r="XA156" s="258"/>
      <c r="XB156" s="258"/>
      <c r="XC156" s="258"/>
      <c r="XD156" s="258"/>
      <c r="XE156" s="258"/>
      <c r="XF156" s="258"/>
      <c r="XG156" s="258"/>
      <c r="XH156" s="258"/>
      <c r="XI156" s="258"/>
      <c r="XJ156" s="258"/>
      <c r="XK156" s="258"/>
      <c r="XL156" s="258"/>
      <c r="XM156" s="258"/>
      <c r="XN156" s="258"/>
      <c r="XO156" s="258"/>
      <c r="XP156" s="258"/>
      <c r="XQ156" s="258"/>
      <c r="XR156" s="258"/>
      <c r="XS156" s="258"/>
      <c r="XT156" s="258"/>
      <c r="XU156" s="258"/>
      <c r="XV156" s="258"/>
      <c r="XW156" s="258"/>
      <c r="XX156" s="258"/>
      <c r="XY156" s="258"/>
      <c r="XZ156" s="258"/>
      <c r="YA156" s="258"/>
      <c r="YB156" s="258"/>
      <c r="YC156" s="258"/>
      <c r="YD156" s="258"/>
      <c r="YE156" s="258"/>
      <c r="YF156" s="258"/>
      <c r="YG156" s="258"/>
      <c r="YH156" s="258"/>
      <c r="YI156" s="258"/>
      <c r="YJ156" s="258"/>
      <c r="YK156" s="258"/>
      <c r="YL156" s="258"/>
      <c r="YM156" s="258"/>
      <c r="YN156" s="258"/>
      <c r="YO156" s="258"/>
      <c r="YP156" s="258"/>
      <c r="YQ156" s="258"/>
      <c r="YR156" s="258"/>
      <c r="YS156" s="258"/>
      <c r="YT156" s="258"/>
      <c r="YU156" s="258"/>
      <c r="YV156" s="258"/>
      <c r="YW156" s="258"/>
      <c r="YX156" s="258"/>
      <c r="YY156" s="258"/>
      <c r="YZ156" s="258"/>
      <c r="ZA156" s="258"/>
      <c r="ZB156" s="258"/>
      <c r="ZC156" s="258"/>
      <c r="ZD156" s="258"/>
      <c r="ZE156" s="258"/>
      <c r="ZF156" s="258"/>
      <c r="ZG156" s="258"/>
      <c r="ZH156" s="258"/>
      <c r="ZI156" s="258"/>
      <c r="ZJ156" s="258"/>
      <c r="ZK156" s="258"/>
      <c r="ZL156" s="258"/>
      <c r="ZM156" s="258"/>
      <c r="ZN156" s="258"/>
      <c r="ZO156" s="258"/>
      <c r="ZP156" s="258"/>
      <c r="ZQ156" s="258"/>
      <c r="ZR156" s="258"/>
      <c r="ZS156" s="258"/>
      <c r="ZT156" s="258"/>
      <c r="ZU156" s="258"/>
      <c r="ZV156" s="258"/>
      <c r="ZW156" s="258"/>
      <c r="ZX156" s="258"/>
      <c r="ZY156" s="258"/>
      <c r="ZZ156" s="258"/>
      <c r="AAA156" s="258"/>
      <c r="AAB156" s="258"/>
      <c r="AAC156" s="258"/>
      <c r="AAD156" s="258"/>
      <c r="AAE156" s="258"/>
      <c r="AAF156" s="258"/>
      <c r="AAG156" s="258"/>
      <c r="AAH156" s="258"/>
      <c r="AAI156" s="258"/>
      <c r="AAJ156" s="258"/>
      <c r="AAK156" s="258"/>
      <c r="AAL156" s="258"/>
      <c r="AAM156" s="258"/>
      <c r="AAN156" s="258"/>
      <c r="AAO156" s="258"/>
      <c r="AAP156" s="258"/>
      <c r="AAQ156" s="258"/>
      <c r="AAR156" s="258"/>
      <c r="AAS156" s="258"/>
      <c r="AAT156" s="258"/>
      <c r="AAU156" s="258"/>
      <c r="AAV156" s="258"/>
      <c r="AAW156" s="258"/>
      <c r="AAX156" s="258"/>
      <c r="AAY156" s="258"/>
      <c r="AAZ156" s="258"/>
      <c r="ABA156" s="258"/>
      <c r="ABB156" s="258"/>
      <c r="ABC156" s="258"/>
      <c r="ABD156" s="258"/>
      <c r="ABE156" s="258"/>
      <c r="ABF156" s="258"/>
      <c r="ABG156" s="258"/>
      <c r="ABH156" s="258"/>
      <c r="ABI156" s="258"/>
      <c r="ABJ156" s="258"/>
      <c r="ABK156" s="258"/>
      <c r="ABL156" s="258"/>
      <c r="ABM156" s="258"/>
      <c r="ABN156" s="258"/>
      <c r="ABO156" s="258"/>
      <c r="ABP156" s="258"/>
      <c r="ABQ156" s="258"/>
      <c r="ABR156" s="258"/>
      <c r="ABS156" s="258"/>
      <c r="ABT156" s="258"/>
      <c r="ABU156" s="258"/>
      <c r="ABV156" s="258"/>
      <c r="ABW156" s="258"/>
      <c r="ABX156" s="258"/>
      <c r="ABY156" s="258"/>
      <c r="ABZ156" s="258"/>
      <c r="ACA156" s="258"/>
      <c r="ACB156" s="258"/>
      <c r="ACC156" s="258"/>
      <c r="ACD156" s="258"/>
      <c r="ACE156" s="258"/>
      <c r="ACF156" s="258"/>
      <c r="ACG156" s="258"/>
      <c r="ACH156" s="258"/>
      <c r="ACI156" s="258"/>
      <c r="ACJ156" s="258"/>
      <c r="ACK156" s="258"/>
      <c r="ACL156" s="258"/>
      <c r="ACM156" s="258"/>
      <c r="ACN156" s="258"/>
      <c r="ACO156" s="258"/>
      <c r="ACP156" s="258"/>
      <c r="ACQ156" s="258"/>
      <c r="ACR156" s="258"/>
      <c r="ACS156" s="258"/>
      <c r="ACT156" s="258"/>
      <c r="ACU156" s="258"/>
      <c r="ACV156" s="258"/>
      <c r="ACW156" s="258"/>
      <c r="ACX156" s="258"/>
      <c r="ACY156" s="258"/>
      <c r="ACZ156" s="258"/>
      <c r="ADA156" s="258"/>
      <c r="ADB156" s="258"/>
      <c r="ADC156" s="258"/>
      <c r="ADD156" s="258"/>
      <c r="ADE156" s="258"/>
      <c r="ADF156" s="258"/>
      <c r="ADG156" s="258"/>
      <c r="ADH156" s="258"/>
      <c r="ADI156" s="258"/>
      <c r="ADJ156" s="258"/>
      <c r="ADK156" s="258"/>
      <c r="ADL156" s="258"/>
      <c r="ADM156" s="258"/>
      <c r="ADN156" s="258"/>
      <c r="ADO156" s="258"/>
      <c r="ADP156" s="258"/>
      <c r="ADQ156" s="258"/>
      <c r="ADR156" s="258"/>
      <c r="ADS156" s="258"/>
      <c r="ADT156" s="258"/>
      <c r="ADU156" s="258"/>
      <c r="ADV156" s="258"/>
      <c r="ADW156" s="258"/>
      <c r="ADX156" s="258"/>
      <c r="ADY156" s="258"/>
      <c r="ADZ156" s="258"/>
      <c r="AEA156" s="258"/>
      <c r="AEB156" s="258"/>
      <c r="AEC156" s="258"/>
      <c r="AED156" s="258"/>
      <c r="AEE156" s="258"/>
      <c r="AEF156" s="258"/>
      <c r="AEG156" s="258"/>
      <c r="AEH156" s="258"/>
      <c r="AEI156" s="258"/>
      <c r="AEJ156" s="258"/>
      <c r="AEK156" s="258"/>
      <c r="AEL156" s="258"/>
      <c r="AEM156" s="258"/>
      <c r="AEN156" s="258"/>
      <c r="AEO156" s="258"/>
      <c r="AEP156" s="258"/>
      <c r="AEQ156" s="258"/>
      <c r="AER156" s="258"/>
      <c r="AES156" s="258"/>
      <c r="AET156" s="258"/>
      <c r="AEU156" s="258"/>
      <c r="AEV156" s="258"/>
      <c r="AEW156" s="258"/>
      <c r="AEX156" s="258"/>
      <c r="AEY156" s="258"/>
      <c r="AEZ156" s="258"/>
      <c r="AFA156" s="258"/>
      <c r="AFB156" s="258"/>
      <c r="AFC156" s="258"/>
      <c r="AFD156" s="258"/>
      <c r="AFE156" s="258"/>
      <c r="AFF156" s="258"/>
      <c r="AFG156" s="258"/>
      <c r="AFH156" s="258"/>
      <c r="AFI156" s="258"/>
      <c r="AFJ156" s="258"/>
      <c r="AFK156" s="258"/>
      <c r="AFL156" s="258"/>
      <c r="AFM156" s="258"/>
      <c r="AFN156" s="258"/>
      <c r="AFO156" s="258"/>
      <c r="AFP156" s="258"/>
      <c r="AFQ156" s="258"/>
      <c r="AFR156" s="258"/>
      <c r="AFS156" s="258"/>
      <c r="AFT156" s="258"/>
      <c r="AFU156" s="258"/>
      <c r="AFV156" s="258"/>
      <c r="AFW156" s="258"/>
      <c r="AFX156" s="258"/>
      <c r="AFY156" s="258"/>
      <c r="AFZ156" s="258"/>
      <c r="AGA156" s="258"/>
      <c r="AGB156" s="258"/>
      <c r="AGC156" s="258"/>
      <c r="AGD156" s="258"/>
      <c r="AGE156" s="258"/>
      <c r="AGF156" s="258"/>
      <c r="AGG156" s="258"/>
      <c r="AGH156" s="258"/>
      <c r="AGI156" s="258"/>
      <c r="AGJ156" s="258"/>
      <c r="AGK156" s="258"/>
      <c r="AGL156" s="258"/>
      <c r="AGM156" s="258"/>
      <c r="AGN156" s="258"/>
      <c r="AGO156" s="258"/>
      <c r="AGP156" s="258"/>
      <c r="AGQ156" s="258"/>
      <c r="AGR156" s="258"/>
      <c r="AGS156" s="258"/>
      <c r="AGT156" s="258"/>
      <c r="AGU156" s="258"/>
      <c r="AGV156" s="258"/>
      <c r="AGW156" s="258"/>
      <c r="AGX156" s="258"/>
      <c r="AGY156" s="258"/>
      <c r="AGZ156" s="258"/>
      <c r="AHA156" s="258"/>
      <c r="AHB156" s="258"/>
      <c r="AHC156" s="258"/>
      <c r="AHD156" s="258"/>
      <c r="AHE156" s="258"/>
      <c r="AHF156" s="258"/>
      <c r="AHG156" s="258"/>
      <c r="AHH156" s="258"/>
      <c r="AHI156" s="258"/>
      <c r="AHJ156" s="258"/>
      <c r="AHK156" s="258"/>
      <c r="AHL156" s="258"/>
      <c r="AHM156" s="258"/>
      <c r="AHN156" s="258"/>
      <c r="AHO156" s="258"/>
      <c r="AHP156" s="258"/>
      <c r="AHQ156" s="258"/>
      <c r="AHR156" s="258"/>
      <c r="AHS156" s="258"/>
      <c r="AHT156" s="258"/>
      <c r="AHU156" s="258"/>
      <c r="AHV156" s="258"/>
      <c r="AHW156" s="258"/>
      <c r="AHX156" s="258"/>
      <c r="AHY156" s="258"/>
      <c r="AHZ156" s="258"/>
      <c r="AIA156" s="258"/>
      <c r="AIB156" s="258"/>
      <c r="AIC156" s="258"/>
      <c r="AID156" s="258"/>
      <c r="AIE156" s="258"/>
      <c r="AIF156" s="258"/>
      <c r="AIG156" s="258"/>
      <c r="AIH156" s="258"/>
      <c r="AII156" s="258"/>
      <c r="AIJ156" s="258"/>
      <c r="AIK156" s="258"/>
      <c r="AIL156" s="258"/>
      <c r="AIM156" s="258"/>
      <c r="AIN156" s="258"/>
      <c r="AIO156" s="258"/>
      <c r="AIP156" s="258"/>
      <c r="AIQ156" s="258"/>
      <c r="AIR156" s="258"/>
      <c r="AIS156" s="258"/>
      <c r="AIT156" s="258"/>
      <c r="AIU156" s="258"/>
      <c r="AIV156" s="258"/>
      <c r="AIW156" s="258"/>
      <c r="AIX156" s="258"/>
      <c r="AIY156" s="258"/>
      <c r="AIZ156" s="258"/>
      <c r="AJA156" s="258"/>
      <c r="AJB156" s="258"/>
      <c r="AJC156" s="258"/>
      <c r="AJD156" s="258"/>
      <c r="AJE156" s="258"/>
      <c r="AJF156" s="258"/>
      <c r="AJG156" s="258"/>
      <c r="AJH156" s="258"/>
      <c r="AJI156" s="258"/>
      <c r="AJJ156" s="258"/>
      <c r="AJK156" s="258"/>
      <c r="AJL156" s="258"/>
      <c r="AJM156" s="258"/>
      <c r="AJN156" s="258"/>
      <c r="AJO156" s="258"/>
      <c r="AJP156" s="258"/>
      <c r="AJQ156" s="258"/>
      <c r="AJR156" s="258"/>
      <c r="AJS156" s="258"/>
      <c r="AJT156" s="258"/>
      <c r="AJU156" s="258"/>
      <c r="AJV156" s="258"/>
      <c r="AJW156" s="258"/>
      <c r="AJX156" s="258"/>
      <c r="AJY156" s="258"/>
      <c r="AJZ156" s="258"/>
      <c r="AKA156" s="258"/>
      <c r="AKB156" s="258"/>
      <c r="AKC156" s="258"/>
      <c r="AKD156" s="258"/>
      <c r="AKE156" s="258"/>
      <c r="AKF156" s="258"/>
      <c r="AKG156" s="258"/>
      <c r="AKH156" s="258"/>
      <c r="AKI156" s="258"/>
      <c r="AKJ156" s="258"/>
      <c r="AKK156" s="258"/>
      <c r="AKL156" s="258"/>
      <c r="AKM156" s="258"/>
      <c r="AKN156" s="258"/>
      <c r="AKO156" s="258"/>
      <c r="AKP156" s="258"/>
      <c r="AKQ156" s="258"/>
      <c r="AKR156" s="258"/>
      <c r="AKS156" s="258"/>
      <c r="AKT156" s="258"/>
      <c r="AKU156" s="258"/>
      <c r="AKV156" s="258"/>
      <c r="AKW156" s="258"/>
      <c r="AKX156" s="258"/>
      <c r="AKY156" s="258"/>
      <c r="AKZ156" s="258"/>
      <c r="ALA156" s="258"/>
      <c r="ALB156" s="258"/>
      <c r="ALC156" s="258"/>
      <c r="ALD156" s="258"/>
      <c r="ALE156" s="258"/>
      <c r="ALF156" s="258"/>
      <c r="ALG156" s="258"/>
      <c r="ALH156" s="258"/>
      <c r="ALI156" s="258"/>
      <c r="ALJ156" s="258"/>
      <c r="ALK156" s="258"/>
      <c r="ALL156" s="258"/>
      <c r="ALM156" s="258"/>
      <c r="ALN156" s="258"/>
      <c r="ALO156" s="258"/>
      <c r="ALP156" s="258"/>
      <c r="ALQ156" s="258"/>
      <c r="ALR156" s="258"/>
      <c r="ALS156" s="258"/>
      <c r="ALT156" s="258"/>
      <c r="ALU156" s="258"/>
      <c r="ALV156" s="258"/>
      <c r="ALW156" s="258"/>
      <c r="ALX156" s="258"/>
      <c r="ALY156" s="258"/>
      <c r="ALZ156" s="258"/>
      <c r="AMA156" s="258"/>
      <c r="AMB156" s="258"/>
      <c r="AMC156" s="258"/>
    </row>
    <row r="157" customFormat="false" ht="27.75" hidden="false" customHeight="true" outlineLevel="0" collapsed="false">
      <c r="A157" s="930"/>
      <c r="B157" s="930"/>
      <c r="C157" s="930"/>
      <c r="D157" s="930"/>
      <c r="E157" s="930"/>
      <c r="F157" s="930"/>
      <c r="G157" s="931" t="s">
        <v>134</v>
      </c>
      <c r="H157" s="932" t="n">
        <f aca="false">Dados!D31</f>
        <v>0.05</v>
      </c>
      <c r="I157" s="933" t="n">
        <f aca="false">SUM(I155:I156)</f>
        <v>0</v>
      </c>
      <c r="J157" s="934"/>
      <c r="L157" s="468"/>
      <c r="M157" s="468"/>
      <c r="N157" s="468"/>
      <c r="O157" s="468"/>
      <c r="P157" s="468"/>
      <c r="Q157" s="468"/>
      <c r="R157" s="468"/>
      <c r="S157" s="837"/>
      <c r="W157" s="258"/>
      <c r="X157" s="258"/>
      <c r="Y157" s="258"/>
      <c r="Z157" s="258"/>
      <c r="AA157" s="258"/>
      <c r="AB157" s="258"/>
      <c r="AC157" s="258"/>
      <c r="AD157" s="258"/>
      <c r="AE157" s="258"/>
      <c r="AF157" s="258"/>
      <c r="AG157" s="258"/>
      <c r="AH157" s="258"/>
      <c r="AI157" s="258"/>
      <c r="AJ157" s="258"/>
      <c r="AK157" s="258"/>
      <c r="AL157" s="258"/>
      <c r="AM157" s="258"/>
      <c r="AN157" s="258"/>
      <c r="AO157" s="258"/>
      <c r="AP157" s="258"/>
      <c r="AQ157" s="258"/>
      <c r="AR157" s="258"/>
      <c r="AS157" s="258"/>
      <c r="AT157" s="258"/>
      <c r="AU157" s="258"/>
      <c r="AV157" s="258"/>
      <c r="AW157" s="258"/>
      <c r="AX157" s="258"/>
      <c r="AY157" s="258"/>
      <c r="AZ157" s="258"/>
      <c r="BA157" s="258"/>
      <c r="BB157" s="258"/>
      <c r="BC157" s="258"/>
      <c r="BD157" s="258"/>
      <c r="BE157" s="258"/>
      <c r="BF157" s="258"/>
      <c r="BG157" s="258"/>
      <c r="BH157" s="258"/>
      <c r="BI157" s="258"/>
      <c r="BJ157" s="258"/>
      <c r="BK157" s="258"/>
      <c r="BL157" s="258"/>
      <c r="BM157" s="258"/>
      <c r="BN157" s="258"/>
      <c r="BO157" s="258"/>
      <c r="BP157" s="258"/>
      <c r="BQ157" s="258"/>
      <c r="BR157" s="258"/>
      <c r="BS157" s="258"/>
      <c r="BT157" s="258"/>
      <c r="BU157" s="258"/>
      <c r="BV157" s="258"/>
      <c r="BW157" s="258"/>
      <c r="BX157" s="258"/>
      <c r="BY157" s="258"/>
      <c r="BZ157" s="258"/>
      <c r="CA157" s="258"/>
      <c r="CB157" s="258"/>
      <c r="CC157" s="258"/>
      <c r="CD157" s="258"/>
      <c r="CE157" s="258"/>
      <c r="CF157" s="258"/>
      <c r="CG157" s="258"/>
      <c r="CH157" s="258"/>
      <c r="CI157" s="258"/>
      <c r="CJ157" s="258"/>
      <c r="CK157" s="258"/>
      <c r="CL157" s="258"/>
      <c r="CM157" s="258"/>
      <c r="CN157" s="258"/>
      <c r="CO157" s="258"/>
      <c r="CP157" s="258"/>
      <c r="CQ157" s="258"/>
      <c r="CR157" s="258"/>
      <c r="CS157" s="258"/>
      <c r="CT157" s="258"/>
      <c r="CU157" s="258"/>
      <c r="CV157" s="258"/>
      <c r="CW157" s="258"/>
      <c r="CX157" s="258"/>
      <c r="CY157" s="258"/>
      <c r="CZ157" s="258"/>
      <c r="DA157" s="258"/>
      <c r="DB157" s="258"/>
      <c r="DC157" s="258"/>
      <c r="DD157" s="258"/>
      <c r="DE157" s="258"/>
      <c r="DF157" s="258"/>
      <c r="DG157" s="258"/>
      <c r="DH157" s="258"/>
      <c r="DI157" s="258"/>
      <c r="DJ157" s="258"/>
      <c r="DK157" s="258"/>
      <c r="DL157" s="258"/>
      <c r="DM157" s="258"/>
      <c r="DN157" s="258"/>
      <c r="DO157" s="258"/>
      <c r="DP157" s="258"/>
      <c r="DQ157" s="258"/>
      <c r="DR157" s="258"/>
      <c r="DS157" s="258"/>
      <c r="DT157" s="258"/>
      <c r="DU157" s="258"/>
      <c r="DV157" s="258"/>
      <c r="DW157" s="258"/>
      <c r="DX157" s="258"/>
      <c r="DY157" s="258"/>
      <c r="DZ157" s="258"/>
      <c r="EA157" s="258"/>
      <c r="EB157" s="258"/>
      <c r="EC157" s="258"/>
      <c r="ED157" s="258"/>
      <c r="EE157" s="258"/>
      <c r="EF157" s="258"/>
      <c r="EG157" s="258"/>
      <c r="EH157" s="258"/>
      <c r="EI157" s="258"/>
      <c r="EJ157" s="258"/>
      <c r="EK157" s="258"/>
      <c r="EL157" s="258"/>
      <c r="EM157" s="258"/>
      <c r="EN157" s="258"/>
      <c r="EO157" s="258"/>
      <c r="EP157" s="258"/>
      <c r="EQ157" s="258"/>
      <c r="ER157" s="258"/>
      <c r="ES157" s="258"/>
      <c r="ET157" s="258"/>
      <c r="EU157" s="258"/>
      <c r="EV157" s="258"/>
      <c r="EW157" s="258"/>
      <c r="EX157" s="258"/>
      <c r="EY157" s="258"/>
      <c r="EZ157" s="258"/>
      <c r="FA157" s="258"/>
      <c r="FB157" s="258"/>
      <c r="FC157" s="258"/>
      <c r="FD157" s="258"/>
      <c r="FE157" s="258"/>
      <c r="FF157" s="258"/>
      <c r="FG157" s="258"/>
      <c r="FH157" s="258"/>
      <c r="FI157" s="258"/>
      <c r="FJ157" s="258"/>
      <c r="FK157" s="258"/>
      <c r="FL157" s="258"/>
      <c r="FM157" s="258"/>
      <c r="FN157" s="258"/>
      <c r="FO157" s="258"/>
      <c r="FP157" s="258"/>
      <c r="FQ157" s="258"/>
      <c r="FR157" s="258"/>
      <c r="FS157" s="258"/>
      <c r="FT157" s="258"/>
      <c r="FU157" s="258"/>
      <c r="FV157" s="258"/>
      <c r="FW157" s="258"/>
      <c r="FX157" s="258"/>
      <c r="FY157" s="258"/>
      <c r="FZ157" s="258"/>
      <c r="GA157" s="258"/>
      <c r="GB157" s="258"/>
      <c r="GC157" s="258"/>
      <c r="GD157" s="258"/>
      <c r="GE157" s="258"/>
      <c r="GF157" s="258"/>
      <c r="GG157" s="258"/>
      <c r="GH157" s="258"/>
      <c r="GI157" s="258"/>
      <c r="GJ157" s="258"/>
      <c r="GK157" s="258"/>
      <c r="GL157" s="258"/>
      <c r="GM157" s="258"/>
      <c r="GN157" s="258"/>
      <c r="GO157" s="258"/>
      <c r="GP157" s="258"/>
      <c r="GQ157" s="258"/>
      <c r="GR157" s="258"/>
      <c r="GS157" s="258"/>
      <c r="GT157" s="258"/>
      <c r="GU157" s="258"/>
      <c r="GV157" s="258"/>
      <c r="GW157" s="258"/>
      <c r="GX157" s="258"/>
      <c r="GY157" s="258"/>
      <c r="GZ157" s="258"/>
      <c r="HA157" s="258"/>
      <c r="HB157" s="258"/>
      <c r="HC157" s="258"/>
      <c r="HD157" s="258"/>
      <c r="HE157" s="258"/>
      <c r="HF157" s="258"/>
      <c r="HG157" s="258"/>
      <c r="HH157" s="258"/>
      <c r="HI157" s="258"/>
      <c r="HJ157" s="258"/>
      <c r="HK157" s="258"/>
      <c r="HL157" s="258"/>
      <c r="HM157" s="258"/>
      <c r="HN157" s="258"/>
      <c r="HO157" s="258"/>
      <c r="HP157" s="258"/>
      <c r="HQ157" s="258"/>
      <c r="HR157" s="258"/>
      <c r="HS157" s="258"/>
      <c r="HT157" s="258"/>
      <c r="HU157" s="258"/>
      <c r="HV157" s="258"/>
      <c r="HW157" s="258"/>
      <c r="HX157" s="258"/>
      <c r="HY157" s="258"/>
      <c r="HZ157" s="258"/>
      <c r="IA157" s="258"/>
      <c r="IB157" s="258"/>
      <c r="IC157" s="258"/>
      <c r="ID157" s="258"/>
      <c r="IE157" s="258"/>
      <c r="IF157" s="258"/>
      <c r="IG157" s="258"/>
      <c r="IH157" s="258"/>
      <c r="II157" s="258"/>
      <c r="IJ157" s="258"/>
      <c r="IK157" s="258"/>
      <c r="IL157" s="258"/>
      <c r="IM157" s="258"/>
      <c r="IN157" s="258"/>
      <c r="IO157" s="258"/>
      <c r="IP157" s="258"/>
      <c r="IQ157" s="258"/>
      <c r="IR157" s="258"/>
      <c r="IS157" s="258"/>
      <c r="IT157" s="258"/>
      <c r="IU157" s="258"/>
      <c r="IV157" s="258"/>
      <c r="IW157" s="258"/>
      <c r="IX157" s="258"/>
      <c r="IY157" s="258"/>
      <c r="IZ157" s="258"/>
      <c r="JA157" s="258"/>
      <c r="JB157" s="258"/>
      <c r="JC157" s="258"/>
      <c r="JD157" s="258"/>
      <c r="JE157" s="258"/>
      <c r="JF157" s="258"/>
      <c r="JG157" s="258"/>
      <c r="JH157" s="258"/>
      <c r="JI157" s="258"/>
      <c r="JJ157" s="258"/>
      <c r="JK157" s="258"/>
      <c r="JL157" s="258"/>
      <c r="JM157" s="258"/>
      <c r="JN157" s="258"/>
      <c r="JO157" s="258"/>
      <c r="JP157" s="258"/>
      <c r="JQ157" s="258"/>
      <c r="JR157" s="258"/>
      <c r="JS157" s="258"/>
      <c r="JT157" s="258"/>
      <c r="JU157" s="258"/>
      <c r="JV157" s="258"/>
      <c r="JW157" s="258"/>
      <c r="JX157" s="258"/>
      <c r="JY157" s="258"/>
      <c r="JZ157" s="258"/>
      <c r="KA157" s="258"/>
      <c r="KB157" s="258"/>
      <c r="KC157" s="258"/>
      <c r="KD157" s="258"/>
      <c r="KE157" s="258"/>
      <c r="KF157" s="258"/>
      <c r="KG157" s="258"/>
      <c r="KH157" s="258"/>
      <c r="KI157" s="258"/>
      <c r="KJ157" s="258"/>
      <c r="KK157" s="258"/>
      <c r="KL157" s="258"/>
      <c r="KM157" s="258"/>
      <c r="KN157" s="258"/>
      <c r="KO157" s="258"/>
      <c r="KP157" s="258"/>
      <c r="KQ157" s="258"/>
      <c r="KR157" s="258"/>
      <c r="KS157" s="258"/>
      <c r="KT157" s="258"/>
      <c r="KU157" s="258"/>
      <c r="KV157" s="258"/>
      <c r="KW157" s="258"/>
      <c r="KX157" s="258"/>
      <c r="KY157" s="258"/>
      <c r="KZ157" s="258"/>
      <c r="LA157" s="258"/>
      <c r="LB157" s="258"/>
      <c r="LC157" s="258"/>
      <c r="LD157" s="258"/>
      <c r="LE157" s="258"/>
      <c r="LF157" s="258"/>
      <c r="LG157" s="258"/>
      <c r="LH157" s="258"/>
      <c r="LI157" s="258"/>
      <c r="LJ157" s="258"/>
      <c r="LK157" s="258"/>
      <c r="LL157" s="258"/>
      <c r="LM157" s="258"/>
      <c r="LN157" s="258"/>
      <c r="LO157" s="258"/>
      <c r="LP157" s="258"/>
      <c r="LQ157" s="258"/>
      <c r="LR157" s="258"/>
      <c r="LS157" s="258"/>
      <c r="LT157" s="258"/>
      <c r="LU157" s="258"/>
      <c r="LV157" s="258"/>
      <c r="LW157" s="258"/>
      <c r="LX157" s="258"/>
      <c r="LY157" s="258"/>
      <c r="LZ157" s="258"/>
      <c r="MA157" s="258"/>
      <c r="MB157" s="258"/>
      <c r="MC157" s="258"/>
      <c r="MD157" s="258"/>
      <c r="ME157" s="258"/>
      <c r="MF157" s="258"/>
      <c r="MG157" s="258"/>
      <c r="MH157" s="258"/>
      <c r="MI157" s="258"/>
      <c r="MJ157" s="258"/>
      <c r="MK157" s="258"/>
      <c r="ML157" s="258"/>
      <c r="MM157" s="258"/>
      <c r="MN157" s="258"/>
      <c r="MO157" s="258"/>
      <c r="MP157" s="258"/>
      <c r="MQ157" s="258"/>
      <c r="MR157" s="258"/>
      <c r="MS157" s="258"/>
      <c r="MT157" s="258"/>
      <c r="MU157" s="258"/>
      <c r="MV157" s="258"/>
      <c r="MW157" s="258"/>
      <c r="MX157" s="258"/>
      <c r="MY157" s="258"/>
      <c r="MZ157" s="258"/>
      <c r="NA157" s="258"/>
      <c r="NB157" s="258"/>
      <c r="NC157" s="258"/>
      <c r="ND157" s="258"/>
      <c r="NE157" s="258"/>
      <c r="NF157" s="258"/>
      <c r="NG157" s="258"/>
      <c r="NH157" s="258"/>
      <c r="NI157" s="258"/>
      <c r="NJ157" s="258"/>
      <c r="NK157" s="258"/>
      <c r="NL157" s="258"/>
      <c r="NM157" s="258"/>
      <c r="NN157" s="258"/>
      <c r="NO157" s="258"/>
      <c r="NP157" s="258"/>
      <c r="NQ157" s="258"/>
      <c r="NR157" s="258"/>
      <c r="NS157" s="258"/>
      <c r="NT157" s="258"/>
      <c r="NU157" s="258"/>
      <c r="NV157" s="258"/>
      <c r="NW157" s="258"/>
      <c r="NX157" s="258"/>
      <c r="NY157" s="258"/>
      <c r="NZ157" s="258"/>
      <c r="OA157" s="258"/>
      <c r="OB157" s="258"/>
      <c r="OC157" s="258"/>
      <c r="OD157" s="258"/>
      <c r="OE157" s="258"/>
      <c r="OF157" s="258"/>
      <c r="OG157" s="258"/>
      <c r="OH157" s="258"/>
      <c r="OI157" s="258"/>
      <c r="OJ157" s="258"/>
      <c r="OK157" s="258"/>
      <c r="OL157" s="258"/>
      <c r="OM157" s="258"/>
      <c r="ON157" s="258"/>
      <c r="OO157" s="258"/>
      <c r="OP157" s="258"/>
      <c r="OQ157" s="258"/>
      <c r="OR157" s="258"/>
      <c r="OS157" s="258"/>
      <c r="OT157" s="258"/>
      <c r="OU157" s="258"/>
      <c r="OV157" s="258"/>
      <c r="OW157" s="258"/>
      <c r="OX157" s="258"/>
      <c r="OY157" s="258"/>
      <c r="OZ157" s="258"/>
      <c r="PA157" s="258"/>
      <c r="PB157" s="258"/>
      <c r="PC157" s="258"/>
      <c r="PD157" s="258"/>
      <c r="PE157" s="258"/>
      <c r="PF157" s="258"/>
      <c r="PG157" s="258"/>
      <c r="PH157" s="258"/>
      <c r="PI157" s="258"/>
      <c r="PJ157" s="258"/>
      <c r="PK157" s="258"/>
      <c r="PL157" s="258"/>
      <c r="PM157" s="258"/>
      <c r="PN157" s="258"/>
      <c r="PO157" s="258"/>
      <c r="PP157" s="258"/>
      <c r="PQ157" s="258"/>
      <c r="PR157" s="258"/>
      <c r="PS157" s="258"/>
      <c r="PT157" s="258"/>
      <c r="PU157" s="258"/>
      <c r="PV157" s="258"/>
      <c r="PW157" s="258"/>
      <c r="PX157" s="258"/>
      <c r="PY157" s="258"/>
      <c r="PZ157" s="258"/>
      <c r="QA157" s="258"/>
      <c r="QB157" s="258"/>
      <c r="QC157" s="258"/>
      <c r="QD157" s="258"/>
      <c r="QE157" s="258"/>
      <c r="QF157" s="258"/>
      <c r="QG157" s="258"/>
      <c r="QH157" s="258"/>
      <c r="QI157" s="258"/>
      <c r="QJ157" s="258"/>
      <c r="QK157" s="258"/>
      <c r="QL157" s="258"/>
      <c r="QM157" s="258"/>
      <c r="QN157" s="258"/>
      <c r="QO157" s="258"/>
      <c r="QP157" s="258"/>
      <c r="QQ157" s="258"/>
      <c r="QR157" s="258"/>
      <c r="QS157" s="258"/>
      <c r="QT157" s="258"/>
      <c r="QU157" s="258"/>
      <c r="QV157" s="258"/>
      <c r="QW157" s="258"/>
      <c r="QX157" s="258"/>
      <c r="QY157" s="258"/>
      <c r="QZ157" s="258"/>
      <c r="RA157" s="258"/>
      <c r="RB157" s="258"/>
      <c r="RC157" s="258"/>
      <c r="RD157" s="258"/>
      <c r="RE157" s="258"/>
      <c r="RF157" s="258"/>
      <c r="RG157" s="258"/>
      <c r="RH157" s="258"/>
      <c r="RI157" s="258"/>
      <c r="RJ157" s="258"/>
      <c r="RK157" s="258"/>
      <c r="RL157" s="258"/>
      <c r="RM157" s="258"/>
      <c r="RN157" s="258"/>
      <c r="RO157" s="258"/>
      <c r="RP157" s="258"/>
      <c r="RQ157" s="258"/>
      <c r="RR157" s="258"/>
      <c r="RS157" s="258"/>
      <c r="RT157" s="258"/>
      <c r="RU157" s="258"/>
      <c r="RV157" s="258"/>
      <c r="RW157" s="258"/>
      <c r="RX157" s="258"/>
      <c r="RY157" s="258"/>
      <c r="RZ157" s="258"/>
      <c r="SA157" s="258"/>
      <c r="SB157" s="258"/>
      <c r="SC157" s="258"/>
      <c r="SD157" s="258"/>
      <c r="SE157" s="258"/>
      <c r="SF157" s="258"/>
      <c r="SG157" s="258"/>
      <c r="SH157" s="258"/>
      <c r="SI157" s="258"/>
      <c r="SJ157" s="258"/>
      <c r="SK157" s="258"/>
      <c r="SL157" s="258"/>
      <c r="SM157" s="258"/>
      <c r="SN157" s="258"/>
      <c r="SO157" s="258"/>
      <c r="SP157" s="258"/>
      <c r="SQ157" s="258"/>
      <c r="SR157" s="258"/>
      <c r="SS157" s="258"/>
      <c r="ST157" s="258"/>
      <c r="SU157" s="258"/>
      <c r="SV157" s="258"/>
      <c r="SW157" s="258"/>
      <c r="SX157" s="258"/>
      <c r="SY157" s="258"/>
      <c r="SZ157" s="258"/>
      <c r="TA157" s="258"/>
      <c r="TB157" s="258"/>
      <c r="TC157" s="258"/>
      <c r="TD157" s="258"/>
      <c r="TE157" s="258"/>
      <c r="TF157" s="258"/>
      <c r="TG157" s="258"/>
      <c r="TH157" s="258"/>
      <c r="TI157" s="258"/>
      <c r="TJ157" s="258"/>
      <c r="TK157" s="258"/>
      <c r="TL157" s="258"/>
      <c r="TM157" s="258"/>
      <c r="TN157" s="258"/>
      <c r="TO157" s="258"/>
      <c r="TP157" s="258"/>
      <c r="TQ157" s="258"/>
      <c r="TR157" s="258"/>
      <c r="TS157" s="258"/>
      <c r="TT157" s="258"/>
      <c r="TU157" s="258"/>
      <c r="TV157" s="258"/>
      <c r="TW157" s="258"/>
      <c r="TX157" s="258"/>
      <c r="TY157" s="258"/>
      <c r="TZ157" s="258"/>
      <c r="UA157" s="258"/>
      <c r="UB157" s="258"/>
      <c r="UC157" s="258"/>
      <c r="UD157" s="258"/>
      <c r="UE157" s="258"/>
      <c r="UF157" s="258"/>
      <c r="UG157" s="258"/>
      <c r="UH157" s="258"/>
      <c r="UI157" s="258"/>
      <c r="UJ157" s="258"/>
      <c r="UK157" s="258"/>
      <c r="UL157" s="258"/>
      <c r="UM157" s="258"/>
      <c r="UN157" s="258"/>
      <c r="UO157" s="258"/>
      <c r="UP157" s="258"/>
      <c r="UQ157" s="258"/>
      <c r="UR157" s="258"/>
      <c r="US157" s="258"/>
      <c r="UT157" s="258"/>
      <c r="UU157" s="258"/>
      <c r="UV157" s="258"/>
      <c r="UW157" s="258"/>
      <c r="UX157" s="258"/>
      <c r="UY157" s="258"/>
      <c r="UZ157" s="258"/>
      <c r="VA157" s="258"/>
      <c r="VB157" s="258"/>
      <c r="VC157" s="258"/>
      <c r="VD157" s="258"/>
      <c r="VE157" s="258"/>
      <c r="VF157" s="258"/>
      <c r="VG157" s="258"/>
      <c r="VH157" s="258"/>
      <c r="VI157" s="258"/>
      <c r="VJ157" s="258"/>
      <c r="VK157" s="258"/>
      <c r="VL157" s="258"/>
      <c r="VM157" s="258"/>
      <c r="VN157" s="258"/>
      <c r="VO157" s="258"/>
      <c r="VP157" s="258"/>
      <c r="VQ157" s="258"/>
      <c r="VR157" s="258"/>
      <c r="VS157" s="258"/>
      <c r="VT157" s="258"/>
      <c r="VU157" s="258"/>
      <c r="VV157" s="258"/>
      <c r="VW157" s="258"/>
      <c r="VX157" s="258"/>
      <c r="VY157" s="258"/>
      <c r="VZ157" s="258"/>
      <c r="WA157" s="258"/>
      <c r="WB157" s="258"/>
      <c r="WC157" s="258"/>
      <c r="WD157" s="258"/>
      <c r="WE157" s="258"/>
      <c r="WF157" s="258"/>
      <c r="WG157" s="258"/>
      <c r="WH157" s="258"/>
      <c r="WI157" s="258"/>
      <c r="WJ157" s="258"/>
      <c r="WK157" s="258"/>
      <c r="WL157" s="258"/>
      <c r="WM157" s="258"/>
      <c r="WN157" s="258"/>
      <c r="WO157" s="258"/>
      <c r="WP157" s="258"/>
      <c r="WQ157" s="258"/>
      <c r="WR157" s="258"/>
      <c r="WS157" s="258"/>
      <c r="WT157" s="258"/>
      <c r="WU157" s="258"/>
      <c r="WV157" s="258"/>
      <c r="WW157" s="258"/>
      <c r="WX157" s="258"/>
      <c r="WY157" s="258"/>
      <c r="WZ157" s="258"/>
      <c r="XA157" s="258"/>
      <c r="XB157" s="258"/>
      <c r="XC157" s="258"/>
      <c r="XD157" s="258"/>
      <c r="XE157" s="258"/>
      <c r="XF157" s="258"/>
      <c r="XG157" s="258"/>
      <c r="XH157" s="258"/>
      <c r="XI157" s="258"/>
      <c r="XJ157" s="258"/>
      <c r="XK157" s="258"/>
      <c r="XL157" s="258"/>
      <c r="XM157" s="258"/>
      <c r="XN157" s="258"/>
      <c r="XO157" s="258"/>
      <c r="XP157" s="258"/>
      <c r="XQ157" s="258"/>
      <c r="XR157" s="258"/>
      <c r="XS157" s="258"/>
      <c r="XT157" s="258"/>
      <c r="XU157" s="258"/>
      <c r="XV157" s="258"/>
      <c r="XW157" s="258"/>
      <c r="XX157" s="258"/>
      <c r="XY157" s="258"/>
      <c r="XZ157" s="258"/>
      <c r="YA157" s="258"/>
      <c r="YB157" s="258"/>
      <c r="YC157" s="258"/>
      <c r="YD157" s="258"/>
      <c r="YE157" s="258"/>
      <c r="YF157" s="258"/>
      <c r="YG157" s="258"/>
      <c r="YH157" s="258"/>
      <c r="YI157" s="258"/>
      <c r="YJ157" s="258"/>
      <c r="YK157" s="258"/>
      <c r="YL157" s="258"/>
      <c r="YM157" s="258"/>
      <c r="YN157" s="258"/>
      <c r="YO157" s="258"/>
      <c r="YP157" s="258"/>
      <c r="YQ157" s="258"/>
      <c r="YR157" s="258"/>
      <c r="YS157" s="258"/>
      <c r="YT157" s="258"/>
      <c r="YU157" s="258"/>
      <c r="YV157" s="258"/>
      <c r="YW157" s="258"/>
      <c r="YX157" s="258"/>
      <c r="YY157" s="258"/>
      <c r="YZ157" s="258"/>
      <c r="ZA157" s="258"/>
      <c r="ZB157" s="258"/>
      <c r="ZC157" s="258"/>
      <c r="ZD157" s="258"/>
      <c r="ZE157" s="258"/>
      <c r="ZF157" s="258"/>
      <c r="ZG157" s="258"/>
      <c r="ZH157" s="258"/>
      <c r="ZI157" s="258"/>
      <c r="ZJ157" s="258"/>
      <c r="ZK157" s="258"/>
      <c r="ZL157" s="258"/>
      <c r="ZM157" s="258"/>
      <c r="ZN157" s="258"/>
      <c r="ZO157" s="258"/>
      <c r="ZP157" s="258"/>
      <c r="ZQ157" s="258"/>
      <c r="ZR157" s="258"/>
      <c r="ZS157" s="258"/>
      <c r="ZT157" s="258"/>
      <c r="ZU157" s="258"/>
      <c r="ZV157" s="258"/>
      <c r="ZW157" s="258"/>
      <c r="ZX157" s="258"/>
      <c r="ZY157" s="258"/>
      <c r="ZZ157" s="258"/>
      <c r="AAA157" s="258"/>
      <c r="AAB157" s="258"/>
      <c r="AAC157" s="258"/>
      <c r="AAD157" s="258"/>
      <c r="AAE157" s="258"/>
      <c r="AAF157" s="258"/>
      <c r="AAG157" s="258"/>
      <c r="AAH157" s="258"/>
      <c r="AAI157" s="258"/>
      <c r="AAJ157" s="258"/>
      <c r="AAK157" s="258"/>
      <c r="AAL157" s="258"/>
      <c r="AAM157" s="258"/>
      <c r="AAN157" s="258"/>
      <c r="AAO157" s="258"/>
      <c r="AAP157" s="258"/>
      <c r="AAQ157" s="258"/>
      <c r="AAR157" s="258"/>
      <c r="AAS157" s="258"/>
      <c r="AAT157" s="258"/>
      <c r="AAU157" s="258"/>
      <c r="AAV157" s="258"/>
      <c r="AAW157" s="258"/>
      <c r="AAX157" s="258"/>
      <c r="AAY157" s="258"/>
      <c r="AAZ157" s="258"/>
      <c r="ABA157" s="258"/>
      <c r="ABB157" s="258"/>
      <c r="ABC157" s="258"/>
      <c r="ABD157" s="258"/>
      <c r="ABE157" s="258"/>
      <c r="ABF157" s="258"/>
      <c r="ABG157" s="258"/>
      <c r="ABH157" s="258"/>
      <c r="ABI157" s="258"/>
      <c r="ABJ157" s="258"/>
      <c r="ABK157" s="258"/>
      <c r="ABL157" s="258"/>
      <c r="ABM157" s="258"/>
      <c r="ABN157" s="258"/>
      <c r="ABO157" s="258"/>
      <c r="ABP157" s="258"/>
      <c r="ABQ157" s="258"/>
      <c r="ABR157" s="258"/>
      <c r="ABS157" s="258"/>
      <c r="ABT157" s="258"/>
      <c r="ABU157" s="258"/>
      <c r="ABV157" s="258"/>
      <c r="ABW157" s="258"/>
      <c r="ABX157" s="258"/>
      <c r="ABY157" s="258"/>
      <c r="ABZ157" s="258"/>
      <c r="ACA157" s="258"/>
      <c r="ACB157" s="258"/>
      <c r="ACC157" s="258"/>
      <c r="ACD157" s="258"/>
      <c r="ACE157" s="258"/>
      <c r="ACF157" s="258"/>
      <c r="ACG157" s="258"/>
      <c r="ACH157" s="258"/>
      <c r="ACI157" s="258"/>
      <c r="ACJ157" s="258"/>
      <c r="ACK157" s="258"/>
      <c r="ACL157" s="258"/>
      <c r="ACM157" s="258"/>
      <c r="ACN157" s="258"/>
      <c r="ACO157" s="258"/>
      <c r="ACP157" s="258"/>
      <c r="ACQ157" s="258"/>
      <c r="ACR157" s="258"/>
      <c r="ACS157" s="258"/>
      <c r="ACT157" s="258"/>
      <c r="ACU157" s="258"/>
      <c r="ACV157" s="258"/>
      <c r="ACW157" s="258"/>
      <c r="ACX157" s="258"/>
      <c r="ACY157" s="258"/>
      <c r="ACZ157" s="258"/>
      <c r="ADA157" s="258"/>
      <c r="ADB157" s="258"/>
      <c r="ADC157" s="258"/>
      <c r="ADD157" s="258"/>
      <c r="ADE157" s="258"/>
      <c r="ADF157" s="258"/>
      <c r="ADG157" s="258"/>
      <c r="ADH157" s="258"/>
      <c r="ADI157" s="258"/>
      <c r="ADJ157" s="258"/>
      <c r="ADK157" s="258"/>
      <c r="ADL157" s="258"/>
      <c r="ADM157" s="258"/>
      <c r="ADN157" s="258"/>
      <c r="ADO157" s="258"/>
      <c r="ADP157" s="258"/>
      <c r="ADQ157" s="258"/>
      <c r="ADR157" s="258"/>
      <c r="ADS157" s="258"/>
      <c r="ADT157" s="258"/>
      <c r="ADU157" s="258"/>
      <c r="ADV157" s="258"/>
      <c r="ADW157" s="258"/>
      <c r="ADX157" s="258"/>
      <c r="ADY157" s="258"/>
      <c r="ADZ157" s="258"/>
      <c r="AEA157" s="258"/>
      <c r="AEB157" s="258"/>
      <c r="AEC157" s="258"/>
      <c r="AED157" s="258"/>
      <c r="AEE157" s="258"/>
      <c r="AEF157" s="258"/>
      <c r="AEG157" s="258"/>
      <c r="AEH157" s="258"/>
      <c r="AEI157" s="258"/>
      <c r="AEJ157" s="258"/>
      <c r="AEK157" s="258"/>
      <c r="AEL157" s="258"/>
      <c r="AEM157" s="258"/>
      <c r="AEN157" s="258"/>
      <c r="AEO157" s="258"/>
      <c r="AEP157" s="258"/>
      <c r="AEQ157" s="258"/>
      <c r="AER157" s="258"/>
      <c r="AES157" s="258"/>
      <c r="AET157" s="258"/>
      <c r="AEU157" s="258"/>
      <c r="AEV157" s="258"/>
      <c r="AEW157" s="258"/>
      <c r="AEX157" s="258"/>
      <c r="AEY157" s="258"/>
      <c r="AEZ157" s="258"/>
      <c r="AFA157" s="258"/>
      <c r="AFB157" s="258"/>
      <c r="AFC157" s="258"/>
      <c r="AFD157" s="258"/>
      <c r="AFE157" s="258"/>
      <c r="AFF157" s="258"/>
      <c r="AFG157" s="258"/>
      <c r="AFH157" s="258"/>
      <c r="AFI157" s="258"/>
      <c r="AFJ157" s="258"/>
      <c r="AFK157" s="258"/>
      <c r="AFL157" s="258"/>
      <c r="AFM157" s="258"/>
      <c r="AFN157" s="258"/>
      <c r="AFO157" s="258"/>
      <c r="AFP157" s="258"/>
      <c r="AFQ157" s="258"/>
      <c r="AFR157" s="258"/>
      <c r="AFS157" s="258"/>
      <c r="AFT157" s="258"/>
      <c r="AFU157" s="258"/>
      <c r="AFV157" s="258"/>
      <c r="AFW157" s="258"/>
      <c r="AFX157" s="258"/>
      <c r="AFY157" s="258"/>
      <c r="AFZ157" s="258"/>
      <c r="AGA157" s="258"/>
      <c r="AGB157" s="258"/>
      <c r="AGC157" s="258"/>
      <c r="AGD157" s="258"/>
      <c r="AGE157" s="258"/>
      <c r="AGF157" s="258"/>
      <c r="AGG157" s="258"/>
      <c r="AGH157" s="258"/>
      <c r="AGI157" s="258"/>
      <c r="AGJ157" s="258"/>
      <c r="AGK157" s="258"/>
      <c r="AGL157" s="258"/>
      <c r="AGM157" s="258"/>
      <c r="AGN157" s="258"/>
      <c r="AGO157" s="258"/>
      <c r="AGP157" s="258"/>
      <c r="AGQ157" s="258"/>
      <c r="AGR157" s="258"/>
      <c r="AGS157" s="258"/>
      <c r="AGT157" s="258"/>
      <c r="AGU157" s="258"/>
      <c r="AGV157" s="258"/>
      <c r="AGW157" s="258"/>
      <c r="AGX157" s="258"/>
      <c r="AGY157" s="258"/>
      <c r="AGZ157" s="258"/>
      <c r="AHA157" s="258"/>
      <c r="AHB157" s="258"/>
      <c r="AHC157" s="258"/>
      <c r="AHD157" s="258"/>
      <c r="AHE157" s="258"/>
      <c r="AHF157" s="258"/>
      <c r="AHG157" s="258"/>
      <c r="AHH157" s="258"/>
      <c r="AHI157" s="258"/>
      <c r="AHJ157" s="258"/>
      <c r="AHK157" s="258"/>
      <c r="AHL157" s="258"/>
      <c r="AHM157" s="258"/>
      <c r="AHN157" s="258"/>
      <c r="AHO157" s="258"/>
      <c r="AHP157" s="258"/>
      <c r="AHQ157" s="258"/>
      <c r="AHR157" s="258"/>
      <c r="AHS157" s="258"/>
      <c r="AHT157" s="258"/>
      <c r="AHU157" s="258"/>
      <c r="AHV157" s="258"/>
      <c r="AHW157" s="258"/>
      <c r="AHX157" s="258"/>
      <c r="AHY157" s="258"/>
      <c r="AHZ157" s="258"/>
      <c r="AIA157" s="258"/>
      <c r="AIB157" s="258"/>
      <c r="AIC157" s="258"/>
      <c r="AID157" s="258"/>
      <c r="AIE157" s="258"/>
      <c r="AIF157" s="258"/>
      <c r="AIG157" s="258"/>
      <c r="AIH157" s="258"/>
      <c r="AII157" s="258"/>
      <c r="AIJ157" s="258"/>
      <c r="AIK157" s="258"/>
      <c r="AIL157" s="258"/>
      <c r="AIM157" s="258"/>
      <c r="AIN157" s="258"/>
      <c r="AIO157" s="258"/>
      <c r="AIP157" s="258"/>
      <c r="AIQ157" s="258"/>
      <c r="AIR157" s="258"/>
      <c r="AIS157" s="258"/>
      <c r="AIT157" s="258"/>
      <c r="AIU157" s="258"/>
      <c r="AIV157" s="258"/>
      <c r="AIW157" s="258"/>
      <c r="AIX157" s="258"/>
      <c r="AIY157" s="258"/>
      <c r="AIZ157" s="258"/>
      <c r="AJA157" s="258"/>
      <c r="AJB157" s="258"/>
      <c r="AJC157" s="258"/>
      <c r="AJD157" s="258"/>
      <c r="AJE157" s="258"/>
      <c r="AJF157" s="258"/>
      <c r="AJG157" s="258"/>
      <c r="AJH157" s="258"/>
      <c r="AJI157" s="258"/>
      <c r="AJJ157" s="258"/>
      <c r="AJK157" s="258"/>
      <c r="AJL157" s="258"/>
      <c r="AJM157" s="258"/>
      <c r="AJN157" s="258"/>
      <c r="AJO157" s="258"/>
      <c r="AJP157" s="258"/>
      <c r="AJQ157" s="258"/>
      <c r="AJR157" s="258"/>
      <c r="AJS157" s="258"/>
      <c r="AJT157" s="258"/>
      <c r="AJU157" s="258"/>
      <c r="AJV157" s="258"/>
      <c r="AJW157" s="258"/>
      <c r="AJX157" s="258"/>
      <c r="AJY157" s="258"/>
      <c r="AJZ157" s="258"/>
      <c r="AKA157" s="258"/>
      <c r="AKB157" s="258"/>
      <c r="AKC157" s="258"/>
      <c r="AKD157" s="258"/>
      <c r="AKE157" s="258"/>
      <c r="AKF157" s="258"/>
      <c r="AKG157" s="258"/>
      <c r="AKH157" s="258"/>
      <c r="AKI157" s="258"/>
      <c r="AKJ157" s="258"/>
      <c r="AKK157" s="258"/>
      <c r="AKL157" s="258"/>
      <c r="AKM157" s="258"/>
      <c r="AKN157" s="258"/>
      <c r="AKO157" s="258"/>
      <c r="AKP157" s="258"/>
      <c r="AKQ157" s="258"/>
      <c r="AKR157" s="258"/>
      <c r="AKS157" s="258"/>
      <c r="AKT157" s="258"/>
      <c r="AKU157" s="258"/>
      <c r="AKV157" s="258"/>
      <c r="AKW157" s="258"/>
      <c r="AKX157" s="258"/>
      <c r="AKY157" s="258"/>
      <c r="AKZ157" s="258"/>
      <c r="ALA157" s="258"/>
      <c r="ALB157" s="258"/>
      <c r="ALC157" s="258"/>
      <c r="ALD157" s="258"/>
      <c r="ALE157" s="258"/>
      <c r="ALF157" s="258"/>
      <c r="ALG157" s="258"/>
      <c r="ALH157" s="258"/>
      <c r="ALI157" s="258"/>
      <c r="ALJ157" s="258"/>
      <c r="ALK157" s="258"/>
      <c r="ALL157" s="258"/>
      <c r="ALM157" s="258"/>
      <c r="ALN157" s="258"/>
      <c r="ALO157" s="258"/>
      <c r="ALP157" s="258"/>
      <c r="ALQ157" s="258"/>
      <c r="ALR157" s="258"/>
      <c r="ALS157" s="258"/>
      <c r="ALT157" s="258"/>
      <c r="ALU157" s="258"/>
      <c r="ALV157" s="258"/>
      <c r="ALW157" s="258"/>
      <c r="ALX157" s="258"/>
      <c r="ALY157" s="258"/>
      <c r="ALZ157" s="258"/>
      <c r="AMA157" s="258"/>
      <c r="AMB157" s="258"/>
      <c r="AMC157" s="258"/>
    </row>
    <row r="158" customFormat="false" ht="39.75" hidden="false" customHeight="true" outlineLevel="0" collapsed="false">
      <c r="A158" s="935" t="str">
        <f aca="false">A140</f>
        <v>SUBSEÇÃO JUDICIÁRIA DE LAVRAS</v>
      </c>
      <c r="B158" s="935"/>
      <c r="C158" s="935"/>
      <c r="D158" s="935"/>
      <c r="E158" s="935"/>
      <c r="F158" s="935"/>
      <c r="G158" s="935"/>
      <c r="H158" s="935"/>
      <c r="I158" s="936" t="n">
        <f aca="false">I153+I157</f>
        <v>48712.57</v>
      </c>
      <c r="J158" s="937"/>
      <c r="L158" s="468"/>
      <c r="M158" s="468"/>
      <c r="N158" s="468"/>
      <c r="O158" s="468"/>
      <c r="P158" s="468"/>
      <c r="Q158" s="468"/>
      <c r="R158" s="468"/>
      <c r="S158" s="837"/>
    </row>
    <row r="159" customFormat="false" ht="32.25" hidden="false" customHeight="true" outlineLevel="0" collapsed="false">
      <c r="A159" s="846" t="str">
        <f aca="false">MNC!$A$7</f>
        <v>SUBSEÇÃO JUDICIÁRIA DE MANHUAÇU</v>
      </c>
      <c r="B159" s="846"/>
      <c r="C159" s="846"/>
      <c r="D159" s="15"/>
      <c r="E159" s="15"/>
      <c r="F159" s="15"/>
      <c r="G159" s="847" t="s">
        <v>12</v>
      </c>
      <c r="H159" s="848" t="n">
        <f aca="false">$H$7</f>
        <v>0</v>
      </c>
      <c r="I159" s="848"/>
      <c r="J159" s="849"/>
      <c r="L159" s="468"/>
      <c r="M159" s="468"/>
      <c r="N159" s="468"/>
      <c r="O159" s="468"/>
      <c r="P159" s="468"/>
      <c r="Q159" s="468"/>
      <c r="R159" s="468"/>
      <c r="S159" s="837"/>
    </row>
    <row r="160" customFormat="false" ht="21.75" hidden="false" customHeight="true" outlineLevel="0" collapsed="false">
      <c r="A160" s="850" t="s">
        <v>508</v>
      </c>
      <c r="B160" s="850"/>
      <c r="C160" s="850"/>
      <c r="D160" s="851" t="n">
        <f aca="false">MNC!$G$53</f>
        <v>8686.64</v>
      </c>
      <c r="E160" s="851" t="n">
        <f aca="false">MNC!$H$53</f>
        <v>0</v>
      </c>
      <c r="F160" s="851" t="n">
        <f aca="false">MNC!$I$53</f>
        <v>0</v>
      </c>
      <c r="G160" s="851" t="n">
        <f aca="false">MNC!$J$53</f>
        <v>0</v>
      </c>
      <c r="H160" s="851" t="n">
        <f aca="false">MNC!$K$53</f>
        <v>0</v>
      </c>
      <c r="I160" s="852" t="n">
        <f aca="false">MNC!$L$53</f>
        <v>10557.35</v>
      </c>
      <c r="J160" s="852"/>
      <c r="L160" s="854" t="n">
        <f aca="false">MNC!G20</f>
        <v>3282.37</v>
      </c>
      <c r="M160" s="854" t="n">
        <f aca="false">MNC!H20</f>
        <v>0</v>
      </c>
      <c r="N160" s="854" t="n">
        <f aca="false">MNC!I20</f>
        <v>0</v>
      </c>
      <c r="O160" s="854" t="n">
        <f aca="false">MNC!J20</f>
        <v>0</v>
      </c>
      <c r="P160" s="854" t="n">
        <f aca="false">MNC!K20</f>
        <v>0</v>
      </c>
      <c r="Q160" s="854" t="n">
        <f aca="false">MNC!L20</f>
        <v>4044.85858305455</v>
      </c>
      <c r="R160" s="468"/>
      <c r="S160" s="837"/>
    </row>
    <row r="161" customFormat="false" ht="21.75" hidden="false" customHeight="true" outlineLevel="0" collapsed="false">
      <c r="A161" s="855" t="s">
        <v>509</v>
      </c>
      <c r="B161" s="855"/>
      <c r="C161" s="855"/>
      <c r="D161" s="856" t="n">
        <f aca="false">Dados!$F$32</f>
        <v>2</v>
      </c>
      <c r="E161" s="856" t="n">
        <f aca="false">Dados!$H$32</f>
        <v>0</v>
      </c>
      <c r="F161" s="856" t="n">
        <f aca="false">Dados!$J$32</f>
        <v>0</v>
      </c>
      <c r="G161" s="856" t="n">
        <f aca="false">Dados!$L$32</f>
        <v>0</v>
      </c>
      <c r="H161" s="856" t="n">
        <f aca="false">Dados!$N$32</f>
        <v>0</v>
      </c>
      <c r="I161" s="858" t="n">
        <f aca="false">Dados!$P$32</f>
        <v>1</v>
      </c>
      <c r="J161" s="859"/>
      <c r="L161" s="468" t="n">
        <f aca="false">L160*D161*D162</f>
        <v>6564.74</v>
      </c>
      <c r="M161" s="468" t="n">
        <f aca="false">M160*E161*E162</f>
        <v>0</v>
      </c>
      <c r="N161" s="468" t="n">
        <f aca="false">N160*F161*F162</f>
        <v>0</v>
      </c>
      <c r="O161" s="468" t="n">
        <f aca="false">O160*G161*G162</f>
        <v>0</v>
      </c>
      <c r="P161" s="468" t="n">
        <f aca="false">P160*H161*H162</f>
        <v>0</v>
      </c>
      <c r="Q161" s="938" t="n">
        <f aca="false">Q160*I161*I162</f>
        <v>8089.71716610909</v>
      </c>
      <c r="R161" s="938" t="n">
        <f aca="false">SUM(L161:Q161)</f>
        <v>14654.4571661091</v>
      </c>
      <c r="S161" s="869" t="n">
        <f aca="false">R161*R3</f>
        <v>4856.71864527178</v>
      </c>
      <c r="T161" s="281" t="s">
        <v>530</v>
      </c>
    </row>
    <row r="162" customFormat="false" ht="21.75" hidden="false" customHeight="true" outlineLevel="0" collapsed="false">
      <c r="A162" s="860" t="s">
        <v>510</v>
      </c>
      <c r="B162" s="860"/>
      <c r="C162" s="860"/>
      <c r="D162" s="861" t="n">
        <f aca="false">Dados!$G$32</f>
        <v>1</v>
      </c>
      <c r="E162" s="861" t="n">
        <f aca="false">Dados!$I$32</f>
        <v>0</v>
      </c>
      <c r="F162" s="861" t="n">
        <f aca="false">Dados!$K$32</f>
        <v>0</v>
      </c>
      <c r="G162" s="861" t="n">
        <f aca="false">Dados!$M$32</f>
        <v>0</v>
      </c>
      <c r="H162" s="861" t="n">
        <f aca="false">Dados!$O$32</f>
        <v>0</v>
      </c>
      <c r="I162" s="862" t="n">
        <f aca="false">Dados!$Q$32</f>
        <v>2</v>
      </c>
      <c r="J162" s="863"/>
      <c r="L162" s="468"/>
      <c r="M162" s="468"/>
      <c r="N162" s="468"/>
      <c r="O162" s="468"/>
      <c r="P162" s="468"/>
      <c r="Q162" s="468"/>
      <c r="R162" s="468"/>
      <c r="S162" s="837"/>
    </row>
    <row r="163" customFormat="false" ht="21.75" hidden="false" customHeight="true" outlineLevel="0" collapsed="false">
      <c r="A163" s="864" t="s">
        <v>5</v>
      </c>
      <c r="B163" s="864"/>
      <c r="C163" s="864"/>
      <c r="D163" s="865" t="n">
        <f aca="false">((D160*D161)*D162)</f>
        <v>17373.28</v>
      </c>
      <c r="E163" s="865" t="n">
        <f aca="false">((E160*E161)*E162)</f>
        <v>0</v>
      </c>
      <c r="F163" s="865" t="n">
        <f aca="false">((F160*F161)*F162)</f>
        <v>0</v>
      </c>
      <c r="G163" s="865" t="n">
        <f aca="false">((G160*G161)*G162)</f>
        <v>0</v>
      </c>
      <c r="H163" s="865" t="n">
        <f aca="false">((H160*H161)*H162)</f>
        <v>0</v>
      </c>
      <c r="I163" s="866" t="n">
        <f aca="false">((I160*I161)*I162)</f>
        <v>21114.7</v>
      </c>
      <c r="J163" s="867"/>
      <c r="L163" s="468"/>
      <c r="M163" s="468"/>
      <c r="N163" s="468"/>
      <c r="O163" s="468"/>
      <c r="P163" s="468"/>
      <c r="Q163" s="468"/>
      <c r="R163" s="468"/>
      <c r="S163" s="837"/>
    </row>
    <row r="164" customFormat="false" ht="21.75" hidden="false" customHeight="true" outlineLevel="0" collapsed="false">
      <c r="A164" s="870" t="s">
        <v>511</v>
      </c>
      <c r="B164" s="871" t="s">
        <v>512</v>
      </c>
      <c r="C164" s="872" t="s">
        <v>513</v>
      </c>
      <c r="D164" s="873" t="n">
        <v>0</v>
      </c>
      <c r="E164" s="873" t="n">
        <v>0</v>
      </c>
      <c r="F164" s="873" t="n">
        <v>0</v>
      </c>
      <c r="G164" s="873" t="n">
        <v>0</v>
      </c>
      <c r="H164" s="873" t="n">
        <v>0</v>
      </c>
      <c r="I164" s="875" t="n">
        <v>0</v>
      </c>
      <c r="J164" s="876"/>
      <c r="L164" s="468"/>
      <c r="M164" s="468"/>
      <c r="N164" s="468"/>
      <c r="O164" s="468"/>
      <c r="P164" s="468"/>
      <c r="Q164" s="468"/>
      <c r="R164" s="468"/>
      <c r="S164" s="837"/>
    </row>
    <row r="165" customFormat="false" ht="21.75" hidden="false" customHeight="true" outlineLevel="0" collapsed="false">
      <c r="A165" s="870"/>
      <c r="B165" s="871"/>
      <c r="C165" s="877" t="s">
        <v>384</v>
      </c>
      <c r="D165" s="878" t="n">
        <f aca="false">ROUND((D160/30*D164),2)</f>
        <v>0</v>
      </c>
      <c r="E165" s="878" t="n">
        <f aca="false">ROUND((E160/30*E164),2)</f>
        <v>0</v>
      </c>
      <c r="F165" s="878" t="n">
        <f aca="false">ROUND((F160/30*F164),2)</f>
        <v>0</v>
      </c>
      <c r="G165" s="878" t="n">
        <f aca="false">ROUND((G160/30*G164),2)</f>
        <v>0</v>
      </c>
      <c r="H165" s="878" t="n">
        <f aca="false">ROUND((H160/30*H164),2)</f>
        <v>0</v>
      </c>
      <c r="I165" s="879" t="n">
        <f aca="false">ROUND((I160/30*I164),2)</f>
        <v>0</v>
      </c>
      <c r="J165" s="880"/>
      <c r="L165" s="468"/>
      <c r="M165" s="468"/>
      <c r="N165" s="468"/>
      <c r="O165" s="468"/>
      <c r="P165" s="468"/>
      <c r="Q165" s="468"/>
      <c r="R165" s="468"/>
      <c r="S165" s="837"/>
    </row>
    <row r="166" s="258" customFormat="true" ht="21.75" hidden="false" customHeight="true" outlineLevel="0" collapsed="false">
      <c r="A166" s="870"/>
      <c r="B166" s="881" t="s">
        <v>514</v>
      </c>
      <c r="C166" s="882" t="s">
        <v>515</v>
      </c>
      <c r="D166" s="883" t="n">
        <f aca="false">MNC!$G$87</f>
        <v>7081.55</v>
      </c>
      <c r="E166" s="883" t="n">
        <f aca="false">MNC!$H$87</f>
        <v>0</v>
      </c>
      <c r="F166" s="883" t="n">
        <f aca="false">MNC!$I$87</f>
        <v>0</v>
      </c>
      <c r="G166" s="883" t="n">
        <f aca="false">MNC!$J$87</f>
        <v>0</v>
      </c>
      <c r="H166" s="883" t="n">
        <f aca="false">MNC!$K$87</f>
        <v>0</v>
      </c>
      <c r="I166" s="884" t="n">
        <f aca="false">MNC!$L$87</f>
        <v>8723.84</v>
      </c>
      <c r="J166" s="885"/>
      <c r="L166" s="468"/>
      <c r="M166" s="468"/>
      <c r="N166" s="468"/>
      <c r="O166" s="468"/>
      <c r="P166" s="468"/>
      <c r="Q166" s="468"/>
      <c r="R166" s="468"/>
      <c r="S166" s="837"/>
    </row>
    <row r="167" s="258" customFormat="true" ht="21.75" hidden="false" customHeight="true" outlineLevel="0" collapsed="false">
      <c r="A167" s="870"/>
      <c r="B167" s="881"/>
      <c r="C167" s="886" t="s">
        <v>516</v>
      </c>
      <c r="D167" s="887" t="n">
        <v>0</v>
      </c>
      <c r="E167" s="887" t="n">
        <v>0</v>
      </c>
      <c r="F167" s="887" t="n">
        <v>0</v>
      </c>
      <c r="G167" s="887" t="n">
        <v>0</v>
      </c>
      <c r="H167" s="887" t="n">
        <v>0</v>
      </c>
      <c r="I167" s="888" t="n">
        <v>0</v>
      </c>
      <c r="J167" s="889"/>
      <c r="L167" s="468"/>
      <c r="M167" s="468"/>
      <c r="N167" s="468"/>
      <c r="O167" s="468"/>
      <c r="P167" s="468"/>
      <c r="Q167" s="468"/>
      <c r="R167" s="468"/>
      <c r="S167" s="837"/>
    </row>
    <row r="168" s="258" customFormat="true" ht="21.75" hidden="false" customHeight="true" outlineLevel="0" collapsed="false">
      <c r="A168" s="870"/>
      <c r="B168" s="881"/>
      <c r="C168" s="890" t="s">
        <v>517</v>
      </c>
      <c r="D168" s="891" t="n">
        <f aca="false">ROUND(((D166/30)*D167),2)</f>
        <v>0</v>
      </c>
      <c r="E168" s="891" t="n">
        <f aca="false">ROUND(((E166/30)*E167),2)</f>
        <v>0</v>
      </c>
      <c r="F168" s="891" t="n">
        <f aca="false">ROUND(((F166/30)*F167),2)</f>
        <v>0</v>
      </c>
      <c r="G168" s="891" t="n">
        <f aca="false">ROUND(((G166/30)*G167),2)</f>
        <v>0</v>
      </c>
      <c r="H168" s="891" t="n">
        <f aca="false">ROUND(((H166/30)*H167),2)</f>
        <v>0</v>
      </c>
      <c r="I168" s="892" t="n">
        <f aca="false">ROUND(((I166/30)*I167),2)</f>
        <v>0</v>
      </c>
      <c r="J168" s="893"/>
      <c r="L168" s="468"/>
      <c r="M168" s="468"/>
      <c r="N168" s="468"/>
      <c r="O168" s="468"/>
      <c r="P168" s="468"/>
      <c r="Q168" s="468"/>
      <c r="R168" s="468"/>
      <c r="S168" s="837"/>
    </row>
    <row r="169" customFormat="false" ht="39" hidden="false" customHeight="true" outlineLevel="0" collapsed="false">
      <c r="A169" s="894" t="s">
        <v>518</v>
      </c>
      <c r="B169" s="894"/>
      <c r="C169" s="894"/>
      <c r="D169" s="895" t="n">
        <f aca="false">D165+D168</f>
        <v>0</v>
      </c>
      <c r="E169" s="895" t="n">
        <f aca="false">E165+E168</f>
        <v>0</v>
      </c>
      <c r="F169" s="895" t="n">
        <f aca="false">F165+F168</f>
        <v>0</v>
      </c>
      <c r="G169" s="895" t="n">
        <f aca="false">G165+G168</f>
        <v>0</v>
      </c>
      <c r="H169" s="895" t="n">
        <f aca="false">H165+H168</f>
        <v>0</v>
      </c>
      <c r="I169" s="896" t="n">
        <f aca="false">I165+I168</f>
        <v>0</v>
      </c>
      <c r="J169" s="897"/>
      <c r="L169" s="468"/>
      <c r="M169" s="468"/>
      <c r="N169" s="468"/>
      <c r="O169" s="468"/>
      <c r="P169" s="468"/>
      <c r="Q169" s="468"/>
      <c r="R169" s="468"/>
      <c r="S169" s="837"/>
    </row>
    <row r="170" customFormat="false" ht="39.75" hidden="false" customHeight="true" outlineLevel="0" collapsed="false">
      <c r="A170" s="898" t="str">
        <f aca="false">A18</f>
        <v>TOTAL CATEGORIA</v>
      </c>
      <c r="B170" s="899"/>
      <c r="C170" s="899"/>
      <c r="D170" s="900" t="n">
        <f aca="false">D163-D169</f>
        <v>17373.28</v>
      </c>
      <c r="E170" s="900" t="n">
        <f aca="false">E163-E169</f>
        <v>0</v>
      </c>
      <c r="F170" s="900" t="n">
        <f aca="false">F163-F169</f>
        <v>0</v>
      </c>
      <c r="G170" s="900" t="n">
        <f aca="false">G163-G169</f>
        <v>0</v>
      </c>
      <c r="H170" s="900" t="n">
        <f aca="false">H163-H169</f>
        <v>0</v>
      </c>
      <c r="I170" s="901" t="n">
        <f aca="false">I163-I169</f>
        <v>21114.7</v>
      </c>
      <c r="J170" s="902"/>
      <c r="L170" s="468"/>
      <c r="M170" s="468"/>
      <c r="N170" s="468"/>
      <c r="O170" s="468"/>
      <c r="P170" s="468"/>
      <c r="Q170" s="468"/>
      <c r="R170" s="468"/>
      <c r="S170" s="837"/>
    </row>
    <row r="171" customFormat="false" ht="27.75" hidden="false" customHeight="true" outlineLevel="0" collapsed="false">
      <c r="A171" s="903" t="s">
        <v>520</v>
      </c>
      <c r="B171" s="903"/>
      <c r="C171" s="903"/>
      <c r="D171" s="903"/>
      <c r="E171" s="903"/>
      <c r="F171" s="903"/>
      <c r="G171" s="903"/>
      <c r="H171" s="903"/>
      <c r="I171" s="904" t="n">
        <f aca="false">SUM(D170:I170)</f>
        <v>38487.98</v>
      </c>
      <c r="J171" s="905" t="n">
        <f aca="false">RESUMO!F59</f>
        <v>0</v>
      </c>
      <c r="L171" s="468"/>
      <c r="M171" s="468"/>
      <c r="N171" s="468"/>
      <c r="O171" s="468"/>
      <c r="P171" s="468"/>
      <c r="Q171" s="468"/>
      <c r="R171" s="468"/>
      <c r="S171" s="837"/>
    </row>
    <row r="172" customFormat="false" ht="27.75" hidden="false" customHeight="true" outlineLevel="0" collapsed="false">
      <c r="A172" s="906" t="s">
        <v>521</v>
      </c>
      <c r="B172" s="906"/>
      <c r="C172" s="906"/>
      <c r="D172" s="906"/>
      <c r="E172" s="906"/>
      <c r="F172" s="906"/>
      <c r="G172" s="906"/>
      <c r="H172" s="906"/>
      <c r="I172" s="907" t="n">
        <f aca="false">RESUMO!N17</f>
        <v>38487.98</v>
      </c>
      <c r="J172" s="908"/>
      <c r="L172" s="468"/>
      <c r="M172" s="468"/>
      <c r="N172" s="468"/>
      <c r="O172" s="468"/>
      <c r="P172" s="468"/>
      <c r="Q172" s="468"/>
      <c r="R172" s="468"/>
      <c r="S172" s="837"/>
    </row>
    <row r="173" customFormat="false" ht="27.75" hidden="false" customHeight="true" outlineLevel="0" collapsed="false">
      <c r="A173" s="909" t="s">
        <v>522</v>
      </c>
      <c r="B173" s="909"/>
      <c r="C173" s="909"/>
      <c r="D173" s="909"/>
      <c r="E173" s="909"/>
      <c r="F173" s="909"/>
      <c r="G173" s="910"/>
      <c r="H173" s="911"/>
      <c r="I173" s="912"/>
      <c r="J173" s="912"/>
      <c r="L173" s="468"/>
      <c r="M173" s="468"/>
      <c r="N173" s="468"/>
      <c r="O173" s="468"/>
      <c r="P173" s="468"/>
      <c r="Q173" s="468"/>
      <c r="R173" s="468"/>
      <c r="S173" s="837"/>
    </row>
    <row r="174" customFormat="false" ht="27.75" hidden="false" customHeight="true" outlineLevel="0" collapsed="false">
      <c r="A174" s="913"/>
      <c r="B174" s="914"/>
      <c r="C174" s="915"/>
      <c r="D174" s="915"/>
      <c r="E174" s="915"/>
      <c r="F174" s="917"/>
      <c r="G174" s="918"/>
      <c r="H174" s="919"/>
      <c r="I174" s="920"/>
      <c r="J174" s="921"/>
      <c r="L174" s="922"/>
      <c r="M174" s="922"/>
      <c r="N174" s="922"/>
      <c r="O174" s="922"/>
      <c r="P174" s="922"/>
      <c r="Q174" s="922"/>
      <c r="R174" s="922"/>
      <c r="S174" s="923"/>
    </row>
    <row r="175" customFormat="false" ht="27.75" hidden="false" customHeight="true" outlineLevel="0" collapsed="false">
      <c r="A175" s="913"/>
      <c r="B175" s="924"/>
      <c r="C175" s="258"/>
      <c r="D175" s="258"/>
      <c r="E175" s="258"/>
      <c r="F175" s="925"/>
      <c r="G175" s="926"/>
      <c r="H175" s="927"/>
      <c r="I175" s="928"/>
      <c r="J175" s="929"/>
      <c r="L175" s="922"/>
      <c r="M175" s="922"/>
      <c r="N175" s="922"/>
      <c r="O175" s="922"/>
      <c r="P175" s="922"/>
      <c r="Q175" s="922"/>
      <c r="R175" s="922"/>
      <c r="S175" s="923"/>
      <c r="W175" s="258"/>
      <c r="X175" s="258"/>
      <c r="Y175" s="258"/>
      <c r="Z175" s="258"/>
      <c r="AA175" s="258"/>
      <c r="AB175" s="258"/>
      <c r="AC175" s="258"/>
      <c r="AD175" s="258"/>
      <c r="AE175" s="258"/>
      <c r="AF175" s="258"/>
      <c r="AG175" s="258"/>
      <c r="AH175" s="258"/>
      <c r="AI175" s="258"/>
      <c r="AJ175" s="258"/>
      <c r="AK175" s="258"/>
      <c r="AL175" s="258"/>
      <c r="AM175" s="258"/>
      <c r="AN175" s="258"/>
      <c r="AO175" s="258"/>
      <c r="AP175" s="258"/>
      <c r="AQ175" s="258"/>
      <c r="AR175" s="258"/>
      <c r="AS175" s="258"/>
      <c r="AT175" s="258"/>
      <c r="AU175" s="258"/>
      <c r="AV175" s="258"/>
      <c r="AW175" s="258"/>
      <c r="AX175" s="258"/>
      <c r="AY175" s="258"/>
      <c r="AZ175" s="258"/>
      <c r="BA175" s="258"/>
      <c r="BB175" s="258"/>
      <c r="BC175" s="258"/>
      <c r="BD175" s="258"/>
      <c r="BE175" s="258"/>
      <c r="BF175" s="258"/>
      <c r="BG175" s="258"/>
      <c r="BH175" s="258"/>
      <c r="BI175" s="258"/>
      <c r="BJ175" s="258"/>
      <c r="BK175" s="258"/>
      <c r="BL175" s="258"/>
      <c r="BM175" s="258"/>
      <c r="BN175" s="258"/>
      <c r="BO175" s="258"/>
      <c r="BP175" s="258"/>
      <c r="BQ175" s="258"/>
      <c r="BR175" s="258"/>
      <c r="BS175" s="258"/>
      <c r="BT175" s="258"/>
      <c r="BU175" s="258"/>
      <c r="BV175" s="258"/>
      <c r="BW175" s="258"/>
      <c r="BX175" s="258"/>
      <c r="BY175" s="258"/>
      <c r="BZ175" s="258"/>
      <c r="CA175" s="258"/>
      <c r="CB175" s="258"/>
      <c r="CC175" s="258"/>
      <c r="CD175" s="258"/>
      <c r="CE175" s="258"/>
      <c r="CF175" s="258"/>
      <c r="CG175" s="258"/>
      <c r="CH175" s="258"/>
      <c r="CI175" s="258"/>
      <c r="CJ175" s="258"/>
      <c r="CK175" s="258"/>
      <c r="CL175" s="258"/>
      <c r="CM175" s="258"/>
      <c r="CN175" s="258"/>
      <c r="CO175" s="258"/>
      <c r="CP175" s="258"/>
      <c r="CQ175" s="258"/>
      <c r="CR175" s="258"/>
      <c r="CS175" s="258"/>
      <c r="CT175" s="258"/>
      <c r="CU175" s="258"/>
      <c r="CV175" s="258"/>
      <c r="CW175" s="258"/>
      <c r="CX175" s="258"/>
      <c r="CY175" s="258"/>
      <c r="CZ175" s="258"/>
      <c r="DA175" s="258"/>
      <c r="DB175" s="258"/>
      <c r="DC175" s="258"/>
      <c r="DD175" s="258"/>
      <c r="DE175" s="258"/>
      <c r="DF175" s="258"/>
      <c r="DG175" s="258"/>
      <c r="DH175" s="258"/>
      <c r="DI175" s="258"/>
      <c r="DJ175" s="258"/>
      <c r="DK175" s="258"/>
      <c r="DL175" s="258"/>
      <c r="DM175" s="258"/>
      <c r="DN175" s="258"/>
      <c r="DO175" s="258"/>
      <c r="DP175" s="258"/>
      <c r="DQ175" s="258"/>
      <c r="DR175" s="258"/>
      <c r="DS175" s="258"/>
      <c r="DT175" s="258"/>
      <c r="DU175" s="258"/>
      <c r="DV175" s="258"/>
      <c r="DW175" s="258"/>
      <c r="DX175" s="258"/>
      <c r="DY175" s="258"/>
      <c r="DZ175" s="258"/>
      <c r="EA175" s="258"/>
      <c r="EB175" s="258"/>
      <c r="EC175" s="258"/>
      <c r="ED175" s="258"/>
      <c r="EE175" s="258"/>
      <c r="EF175" s="258"/>
      <c r="EG175" s="258"/>
      <c r="EH175" s="258"/>
      <c r="EI175" s="258"/>
      <c r="EJ175" s="258"/>
      <c r="EK175" s="258"/>
      <c r="EL175" s="258"/>
      <c r="EM175" s="258"/>
      <c r="EN175" s="258"/>
      <c r="EO175" s="258"/>
      <c r="EP175" s="258"/>
      <c r="EQ175" s="258"/>
      <c r="ER175" s="258"/>
      <c r="ES175" s="258"/>
      <c r="ET175" s="258"/>
      <c r="EU175" s="258"/>
      <c r="EV175" s="258"/>
      <c r="EW175" s="258"/>
      <c r="EX175" s="258"/>
      <c r="EY175" s="258"/>
      <c r="EZ175" s="258"/>
      <c r="FA175" s="258"/>
      <c r="FB175" s="258"/>
      <c r="FC175" s="258"/>
      <c r="FD175" s="258"/>
      <c r="FE175" s="258"/>
      <c r="FF175" s="258"/>
      <c r="FG175" s="258"/>
      <c r="FH175" s="258"/>
      <c r="FI175" s="258"/>
      <c r="FJ175" s="258"/>
      <c r="FK175" s="258"/>
      <c r="FL175" s="258"/>
      <c r="FM175" s="258"/>
      <c r="FN175" s="258"/>
      <c r="FO175" s="258"/>
      <c r="FP175" s="258"/>
      <c r="FQ175" s="258"/>
      <c r="FR175" s="258"/>
      <c r="FS175" s="258"/>
      <c r="FT175" s="258"/>
      <c r="FU175" s="258"/>
      <c r="FV175" s="258"/>
      <c r="FW175" s="258"/>
      <c r="FX175" s="258"/>
      <c r="FY175" s="258"/>
      <c r="FZ175" s="258"/>
      <c r="GA175" s="258"/>
      <c r="GB175" s="258"/>
      <c r="GC175" s="258"/>
      <c r="GD175" s="258"/>
      <c r="GE175" s="258"/>
      <c r="GF175" s="258"/>
      <c r="GG175" s="258"/>
      <c r="GH175" s="258"/>
      <c r="GI175" s="258"/>
      <c r="GJ175" s="258"/>
      <c r="GK175" s="258"/>
      <c r="GL175" s="258"/>
      <c r="GM175" s="258"/>
      <c r="GN175" s="258"/>
      <c r="GO175" s="258"/>
      <c r="GP175" s="258"/>
      <c r="GQ175" s="258"/>
      <c r="GR175" s="258"/>
      <c r="GS175" s="258"/>
      <c r="GT175" s="258"/>
      <c r="GU175" s="258"/>
      <c r="GV175" s="258"/>
      <c r="GW175" s="258"/>
      <c r="GX175" s="258"/>
      <c r="GY175" s="258"/>
      <c r="GZ175" s="258"/>
      <c r="HA175" s="258"/>
      <c r="HB175" s="258"/>
      <c r="HC175" s="258"/>
      <c r="HD175" s="258"/>
      <c r="HE175" s="258"/>
      <c r="HF175" s="258"/>
      <c r="HG175" s="258"/>
      <c r="HH175" s="258"/>
      <c r="HI175" s="258"/>
      <c r="HJ175" s="258"/>
      <c r="HK175" s="258"/>
      <c r="HL175" s="258"/>
      <c r="HM175" s="258"/>
      <c r="HN175" s="258"/>
      <c r="HO175" s="258"/>
      <c r="HP175" s="258"/>
      <c r="HQ175" s="258"/>
      <c r="HR175" s="258"/>
      <c r="HS175" s="258"/>
      <c r="HT175" s="258"/>
      <c r="HU175" s="258"/>
      <c r="HV175" s="258"/>
      <c r="HW175" s="258"/>
      <c r="HX175" s="258"/>
      <c r="HY175" s="258"/>
      <c r="HZ175" s="258"/>
      <c r="IA175" s="258"/>
      <c r="IB175" s="258"/>
      <c r="IC175" s="258"/>
      <c r="ID175" s="258"/>
      <c r="IE175" s="258"/>
      <c r="IF175" s="258"/>
      <c r="IG175" s="258"/>
      <c r="IH175" s="258"/>
      <c r="II175" s="258"/>
      <c r="IJ175" s="258"/>
      <c r="IK175" s="258"/>
      <c r="IL175" s="258"/>
      <c r="IM175" s="258"/>
      <c r="IN175" s="258"/>
      <c r="IO175" s="258"/>
      <c r="IP175" s="258"/>
      <c r="IQ175" s="258"/>
      <c r="IR175" s="258"/>
      <c r="IS175" s="258"/>
      <c r="IT175" s="258"/>
      <c r="IU175" s="258"/>
      <c r="IV175" s="258"/>
      <c r="IW175" s="258"/>
      <c r="IX175" s="258"/>
      <c r="IY175" s="258"/>
      <c r="IZ175" s="258"/>
      <c r="JA175" s="258"/>
      <c r="JB175" s="258"/>
      <c r="JC175" s="258"/>
      <c r="JD175" s="258"/>
      <c r="JE175" s="258"/>
      <c r="JF175" s="258"/>
      <c r="JG175" s="258"/>
      <c r="JH175" s="258"/>
      <c r="JI175" s="258"/>
      <c r="JJ175" s="258"/>
      <c r="JK175" s="258"/>
      <c r="JL175" s="258"/>
      <c r="JM175" s="258"/>
      <c r="JN175" s="258"/>
      <c r="JO175" s="258"/>
      <c r="JP175" s="258"/>
      <c r="JQ175" s="258"/>
      <c r="JR175" s="258"/>
      <c r="JS175" s="258"/>
      <c r="JT175" s="258"/>
      <c r="JU175" s="258"/>
      <c r="JV175" s="258"/>
      <c r="JW175" s="258"/>
      <c r="JX175" s="258"/>
      <c r="JY175" s="258"/>
      <c r="JZ175" s="258"/>
      <c r="KA175" s="258"/>
      <c r="KB175" s="258"/>
      <c r="KC175" s="258"/>
      <c r="KD175" s="258"/>
      <c r="KE175" s="258"/>
      <c r="KF175" s="258"/>
      <c r="KG175" s="258"/>
      <c r="KH175" s="258"/>
      <c r="KI175" s="258"/>
      <c r="KJ175" s="258"/>
      <c r="KK175" s="258"/>
      <c r="KL175" s="258"/>
      <c r="KM175" s="258"/>
      <c r="KN175" s="258"/>
      <c r="KO175" s="258"/>
      <c r="KP175" s="258"/>
      <c r="KQ175" s="258"/>
      <c r="KR175" s="258"/>
      <c r="KS175" s="258"/>
      <c r="KT175" s="258"/>
      <c r="KU175" s="258"/>
      <c r="KV175" s="258"/>
      <c r="KW175" s="258"/>
      <c r="KX175" s="258"/>
      <c r="KY175" s="258"/>
      <c r="KZ175" s="258"/>
      <c r="LA175" s="258"/>
      <c r="LB175" s="258"/>
      <c r="LC175" s="258"/>
      <c r="LD175" s="258"/>
      <c r="LE175" s="258"/>
      <c r="LF175" s="258"/>
      <c r="LG175" s="258"/>
      <c r="LH175" s="258"/>
      <c r="LI175" s="258"/>
      <c r="LJ175" s="258"/>
      <c r="LK175" s="258"/>
      <c r="LL175" s="258"/>
      <c r="LM175" s="258"/>
      <c r="LN175" s="258"/>
      <c r="LO175" s="258"/>
      <c r="LP175" s="258"/>
      <c r="LQ175" s="258"/>
      <c r="LR175" s="258"/>
      <c r="LS175" s="258"/>
      <c r="LT175" s="258"/>
      <c r="LU175" s="258"/>
      <c r="LV175" s="258"/>
      <c r="LW175" s="258"/>
      <c r="LX175" s="258"/>
      <c r="LY175" s="258"/>
      <c r="LZ175" s="258"/>
      <c r="MA175" s="258"/>
      <c r="MB175" s="258"/>
      <c r="MC175" s="258"/>
      <c r="MD175" s="258"/>
      <c r="ME175" s="258"/>
      <c r="MF175" s="258"/>
      <c r="MG175" s="258"/>
      <c r="MH175" s="258"/>
      <c r="MI175" s="258"/>
      <c r="MJ175" s="258"/>
      <c r="MK175" s="258"/>
      <c r="ML175" s="258"/>
      <c r="MM175" s="258"/>
      <c r="MN175" s="258"/>
      <c r="MO175" s="258"/>
      <c r="MP175" s="258"/>
      <c r="MQ175" s="258"/>
      <c r="MR175" s="258"/>
      <c r="MS175" s="258"/>
      <c r="MT175" s="258"/>
      <c r="MU175" s="258"/>
      <c r="MV175" s="258"/>
      <c r="MW175" s="258"/>
      <c r="MX175" s="258"/>
      <c r="MY175" s="258"/>
      <c r="MZ175" s="258"/>
      <c r="NA175" s="258"/>
      <c r="NB175" s="258"/>
      <c r="NC175" s="258"/>
      <c r="ND175" s="258"/>
      <c r="NE175" s="258"/>
      <c r="NF175" s="258"/>
      <c r="NG175" s="258"/>
      <c r="NH175" s="258"/>
      <c r="NI175" s="258"/>
      <c r="NJ175" s="258"/>
      <c r="NK175" s="258"/>
      <c r="NL175" s="258"/>
      <c r="NM175" s="258"/>
      <c r="NN175" s="258"/>
      <c r="NO175" s="258"/>
      <c r="NP175" s="258"/>
      <c r="NQ175" s="258"/>
      <c r="NR175" s="258"/>
      <c r="NS175" s="258"/>
      <c r="NT175" s="258"/>
      <c r="NU175" s="258"/>
      <c r="NV175" s="258"/>
      <c r="NW175" s="258"/>
      <c r="NX175" s="258"/>
      <c r="NY175" s="258"/>
      <c r="NZ175" s="258"/>
      <c r="OA175" s="258"/>
      <c r="OB175" s="258"/>
      <c r="OC175" s="258"/>
      <c r="OD175" s="258"/>
      <c r="OE175" s="258"/>
      <c r="OF175" s="258"/>
      <c r="OG175" s="258"/>
      <c r="OH175" s="258"/>
      <c r="OI175" s="258"/>
      <c r="OJ175" s="258"/>
      <c r="OK175" s="258"/>
      <c r="OL175" s="258"/>
      <c r="OM175" s="258"/>
      <c r="ON175" s="258"/>
      <c r="OO175" s="258"/>
      <c r="OP175" s="258"/>
      <c r="OQ175" s="258"/>
      <c r="OR175" s="258"/>
      <c r="OS175" s="258"/>
      <c r="OT175" s="258"/>
      <c r="OU175" s="258"/>
      <c r="OV175" s="258"/>
      <c r="OW175" s="258"/>
      <c r="OX175" s="258"/>
      <c r="OY175" s="258"/>
      <c r="OZ175" s="258"/>
      <c r="PA175" s="258"/>
      <c r="PB175" s="258"/>
      <c r="PC175" s="258"/>
      <c r="PD175" s="258"/>
      <c r="PE175" s="258"/>
      <c r="PF175" s="258"/>
      <c r="PG175" s="258"/>
      <c r="PH175" s="258"/>
      <c r="PI175" s="258"/>
      <c r="PJ175" s="258"/>
      <c r="PK175" s="258"/>
      <c r="PL175" s="258"/>
      <c r="PM175" s="258"/>
      <c r="PN175" s="258"/>
      <c r="PO175" s="258"/>
      <c r="PP175" s="258"/>
      <c r="PQ175" s="258"/>
      <c r="PR175" s="258"/>
      <c r="PS175" s="258"/>
      <c r="PT175" s="258"/>
      <c r="PU175" s="258"/>
      <c r="PV175" s="258"/>
      <c r="PW175" s="258"/>
      <c r="PX175" s="258"/>
      <c r="PY175" s="258"/>
      <c r="PZ175" s="258"/>
      <c r="QA175" s="258"/>
      <c r="QB175" s="258"/>
      <c r="QC175" s="258"/>
      <c r="QD175" s="258"/>
      <c r="QE175" s="258"/>
      <c r="QF175" s="258"/>
      <c r="QG175" s="258"/>
      <c r="QH175" s="258"/>
      <c r="QI175" s="258"/>
      <c r="QJ175" s="258"/>
      <c r="QK175" s="258"/>
      <c r="QL175" s="258"/>
      <c r="QM175" s="258"/>
      <c r="QN175" s="258"/>
      <c r="QO175" s="258"/>
      <c r="QP175" s="258"/>
      <c r="QQ175" s="258"/>
      <c r="QR175" s="258"/>
      <c r="QS175" s="258"/>
      <c r="QT175" s="258"/>
      <c r="QU175" s="258"/>
      <c r="QV175" s="258"/>
      <c r="QW175" s="258"/>
      <c r="QX175" s="258"/>
      <c r="QY175" s="258"/>
      <c r="QZ175" s="258"/>
      <c r="RA175" s="258"/>
      <c r="RB175" s="258"/>
      <c r="RC175" s="258"/>
      <c r="RD175" s="258"/>
      <c r="RE175" s="258"/>
      <c r="RF175" s="258"/>
      <c r="RG175" s="258"/>
      <c r="RH175" s="258"/>
      <c r="RI175" s="258"/>
      <c r="RJ175" s="258"/>
      <c r="RK175" s="258"/>
      <c r="RL175" s="258"/>
      <c r="RM175" s="258"/>
      <c r="RN175" s="258"/>
      <c r="RO175" s="258"/>
      <c r="RP175" s="258"/>
      <c r="RQ175" s="258"/>
      <c r="RR175" s="258"/>
      <c r="RS175" s="258"/>
      <c r="RT175" s="258"/>
      <c r="RU175" s="258"/>
      <c r="RV175" s="258"/>
      <c r="RW175" s="258"/>
      <c r="RX175" s="258"/>
      <c r="RY175" s="258"/>
      <c r="RZ175" s="258"/>
      <c r="SA175" s="258"/>
      <c r="SB175" s="258"/>
      <c r="SC175" s="258"/>
      <c r="SD175" s="258"/>
      <c r="SE175" s="258"/>
      <c r="SF175" s="258"/>
      <c r="SG175" s="258"/>
      <c r="SH175" s="258"/>
      <c r="SI175" s="258"/>
      <c r="SJ175" s="258"/>
      <c r="SK175" s="258"/>
      <c r="SL175" s="258"/>
      <c r="SM175" s="258"/>
      <c r="SN175" s="258"/>
      <c r="SO175" s="258"/>
      <c r="SP175" s="258"/>
      <c r="SQ175" s="258"/>
      <c r="SR175" s="258"/>
      <c r="SS175" s="258"/>
      <c r="ST175" s="258"/>
      <c r="SU175" s="258"/>
      <c r="SV175" s="258"/>
      <c r="SW175" s="258"/>
      <c r="SX175" s="258"/>
      <c r="SY175" s="258"/>
      <c r="SZ175" s="258"/>
      <c r="TA175" s="258"/>
      <c r="TB175" s="258"/>
      <c r="TC175" s="258"/>
      <c r="TD175" s="258"/>
      <c r="TE175" s="258"/>
      <c r="TF175" s="258"/>
      <c r="TG175" s="258"/>
      <c r="TH175" s="258"/>
      <c r="TI175" s="258"/>
      <c r="TJ175" s="258"/>
      <c r="TK175" s="258"/>
      <c r="TL175" s="258"/>
      <c r="TM175" s="258"/>
      <c r="TN175" s="258"/>
      <c r="TO175" s="258"/>
      <c r="TP175" s="258"/>
      <c r="TQ175" s="258"/>
      <c r="TR175" s="258"/>
      <c r="TS175" s="258"/>
      <c r="TT175" s="258"/>
      <c r="TU175" s="258"/>
      <c r="TV175" s="258"/>
      <c r="TW175" s="258"/>
      <c r="TX175" s="258"/>
      <c r="TY175" s="258"/>
      <c r="TZ175" s="258"/>
      <c r="UA175" s="258"/>
      <c r="UB175" s="258"/>
      <c r="UC175" s="258"/>
      <c r="UD175" s="258"/>
      <c r="UE175" s="258"/>
      <c r="UF175" s="258"/>
      <c r="UG175" s="258"/>
      <c r="UH175" s="258"/>
      <c r="UI175" s="258"/>
      <c r="UJ175" s="258"/>
      <c r="UK175" s="258"/>
      <c r="UL175" s="258"/>
      <c r="UM175" s="258"/>
      <c r="UN175" s="258"/>
      <c r="UO175" s="258"/>
      <c r="UP175" s="258"/>
      <c r="UQ175" s="258"/>
      <c r="UR175" s="258"/>
      <c r="US175" s="258"/>
      <c r="UT175" s="258"/>
      <c r="UU175" s="258"/>
      <c r="UV175" s="258"/>
      <c r="UW175" s="258"/>
      <c r="UX175" s="258"/>
      <c r="UY175" s="258"/>
      <c r="UZ175" s="258"/>
      <c r="VA175" s="258"/>
      <c r="VB175" s="258"/>
      <c r="VC175" s="258"/>
      <c r="VD175" s="258"/>
      <c r="VE175" s="258"/>
      <c r="VF175" s="258"/>
      <c r="VG175" s="258"/>
      <c r="VH175" s="258"/>
      <c r="VI175" s="258"/>
      <c r="VJ175" s="258"/>
      <c r="VK175" s="258"/>
      <c r="VL175" s="258"/>
      <c r="VM175" s="258"/>
      <c r="VN175" s="258"/>
      <c r="VO175" s="258"/>
      <c r="VP175" s="258"/>
      <c r="VQ175" s="258"/>
      <c r="VR175" s="258"/>
      <c r="VS175" s="258"/>
      <c r="VT175" s="258"/>
      <c r="VU175" s="258"/>
      <c r="VV175" s="258"/>
      <c r="VW175" s="258"/>
      <c r="VX175" s="258"/>
      <c r="VY175" s="258"/>
      <c r="VZ175" s="258"/>
      <c r="WA175" s="258"/>
      <c r="WB175" s="258"/>
      <c r="WC175" s="258"/>
      <c r="WD175" s="258"/>
      <c r="WE175" s="258"/>
      <c r="WF175" s="258"/>
      <c r="WG175" s="258"/>
      <c r="WH175" s="258"/>
      <c r="WI175" s="258"/>
      <c r="WJ175" s="258"/>
      <c r="WK175" s="258"/>
      <c r="WL175" s="258"/>
      <c r="WM175" s="258"/>
      <c r="WN175" s="258"/>
      <c r="WO175" s="258"/>
      <c r="WP175" s="258"/>
      <c r="WQ175" s="258"/>
      <c r="WR175" s="258"/>
      <c r="WS175" s="258"/>
      <c r="WT175" s="258"/>
      <c r="WU175" s="258"/>
      <c r="WV175" s="258"/>
      <c r="WW175" s="258"/>
      <c r="WX175" s="258"/>
      <c r="WY175" s="258"/>
      <c r="WZ175" s="258"/>
      <c r="XA175" s="258"/>
      <c r="XB175" s="258"/>
      <c r="XC175" s="258"/>
      <c r="XD175" s="258"/>
      <c r="XE175" s="258"/>
      <c r="XF175" s="258"/>
      <c r="XG175" s="258"/>
      <c r="XH175" s="258"/>
      <c r="XI175" s="258"/>
      <c r="XJ175" s="258"/>
      <c r="XK175" s="258"/>
      <c r="XL175" s="258"/>
      <c r="XM175" s="258"/>
      <c r="XN175" s="258"/>
      <c r="XO175" s="258"/>
      <c r="XP175" s="258"/>
      <c r="XQ175" s="258"/>
      <c r="XR175" s="258"/>
      <c r="XS175" s="258"/>
      <c r="XT175" s="258"/>
      <c r="XU175" s="258"/>
      <c r="XV175" s="258"/>
      <c r="XW175" s="258"/>
      <c r="XX175" s="258"/>
      <c r="XY175" s="258"/>
      <c r="XZ175" s="258"/>
      <c r="YA175" s="258"/>
      <c r="YB175" s="258"/>
      <c r="YC175" s="258"/>
      <c r="YD175" s="258"/>
      <c r="YE175" s="258"/>
      <c r="YF175" s="258"/>
      <c r="YG175" s="258"/>
      <c r="YH175" s="258"/>
      <c r="YI175" s="258"/>
      <c r="YJ175" s="258"/>
      <c r="YK175" s="258"/>
      <c r="YL175" s="258"/>
      <c r="YM175" s="258"/>
      <c r="YN175" s="258"/>
      <c r="YO175" s="258"/>
      <c r="YP175" s="258"/>
      <c r="YQ175" s="258"/>
      <c r="YR175" s="258"/>
      <c r="YS175" s="258"/>
      <c r="YT175" s="258"/>
      <c r="YU175" s="258"/>
      <c r="YV175" s="258"/>
      <c r="YW175" s="258"/>
      <c r="YX175" s="258"/>
      <c r="YY175" s="258"/>
      <c r="YZ175" s="258"/>
      <c r="ZA175" s="258"/>
      <c r="ZB175" s="258"/>
      <c r="ZC175" s="258"/>
      <c r="ZD175" s="258"/>
      <c r="ZE175" s="258"/>
      <c r="ZF175" s="258"/>
      <c r="ZG175" s="258"/>
      <c r="ZH175" s="258"/>
      <c r="ZI175" s="258"/>
      <c r="ZJ175" s="258"/>
      <c r="ZK175" s="258"/>
      <c r="ZL175" s="258"/>
      <c r="ZM175" s="258"/>
      <c r="ZN175" s="258"/>
      <c r="ZO175" s="258"/>
      <c r="ZP175" s="258"/>
      <c r="ZQ175" s="258"/>
      <c r="ZR175" s="258"/>
      <c r="ZS175" s="258"/>
      <c r="ZT175" s="258"/>
      <c r="ZU175" s="258"/>
      <c r="ZV175" s="258"/>
      <c r="ZW175" s="258"/>
      <c r="ZX175" s="258"/>
      <c r="ZY175" s="258"/>
      <c r="ZZ175" s="258"/>
      <c r="AAA175" s="258"/>
      <c r="AAB175" s="258"/>
      <c r="AAC175" s="258"/>
      <c r="AAD175" s="258"/>
      <c r="AAE175" s="258"/>
      <c r="AAF175" s="258"/>
      <c r="AAG175" s="258"/>
      <c r="AAH175" s="258"/>
      <c r="AAI175" s="258"/>
      <c r="AAJ175" s="258"/>
      <c r="AAK175" s="258"/>
      <c r="AAL175" s="258"/>
      <c r="AAM175" s="258"/>
      <c r="AAN175" s="258"/>
      <c r="AAO175" s="258"/>
      <c r="AAP175" s="258"/>
      <c r="AAQ175" s="258"/>
      <c r="AAR175" s="258"/>
      <c r="AAS175" s="258"/>
      <c r="AAT175" s="258"/>
      <c r="AAU175" s="258"/>
      <c r="AAV175" s="258"/>
      <c r="AAW175" s="258"/>
      <c r="AAX175" s="258"/>
      <c r="AAY175" s="258"/>
      <c r="AAZ175" s="258"/>
      <c r="ABA175" s="258"/>
      <c r="ABB175" s="258"/>
      <c r="ABC175" s="258"/>
      <c r="ABD175" s="258"/>
      <c r="ABE175" s="258"/>
      <c r="ABF175" s="258"/>
      <c r="ABG175" s="258"/>
      <c r="ABH175" s="258"/>
      <c r="ABI175" s="258"/>
      <c r="ABJ175" s="258"/>
      <c r="ABK175" s="258"/>
      <c r="ABL175" s="258"/>
      <c r="ABM175" s="258"/>
      <c r="ABN175" s="258"/>
      <c r="ABO175" s="258"/>
      <c r="ABP175" s="258"/>
      <c r="ABQ175" s="258"/>
      <c r="ABR175" s="258"/>
      <c r="ABS175" s="258"/>
      <c r="ABT175" s="258"/>
      <c r="ABU175" s="258"/>
      <c r="ABV175" s="258"/>
      <c r="ABW175" s="258"/>
      <c r="ABX175" s="258"/>
      <c r="ABY175" s="258"/>
      <c r="ABZ175" s="258"/>
      <c r="ACA175" s="258"/>
      <c r="ACB175" s="258"/>
      <c r="ACC175" s="258"/>
      <c r="ACD175" s="258"/>
      <c r="ACE175" s="258"/>
      <c r="ACF175" s="258"/>
      <c r="ACG175" s="258"/>
      <c r="ACH175" s="258"/>
      <c r="ACI175" s="258"/>
      <c r="ACJ175" s="258"/>
      <c r="ACK175" s="258"/>
      <c r="ACL175" s="258"/>
      <c r="ACM175" s="258"/>
      <c r="ACN175" s="258"/>
      <c r="ACO175" s="258"/>
      <c r="ACP175" s="258"/>
      <c r="ACQ175" s="258"/>
      <c r="ACR175" s="258"/>
      <c r="ACS175" s="258"/>
      <c r="ACT175" s="258"/>
      <c r="ACU175" s="258"/>
      <c r="ACV175" s="258"/>
      <c r="ACW175" s="258"/>
      <c r="ACX175" s="258"/>
      <c r="ACY175" s="258"/>
      <c r="ACZ175" s="258"/>
      <c r="ADA175" s="258"/>
      <c r="ADB175" s="258"/>
      <c r="ADC175" s="258"/>
      <c r="ADD175" s="258"/>
      <c r="ADE175" s="258"/>
      <c r="ADF175" s="258"/>
      <c r="ADG175" s="258"/>
      <c r="ADH175" s="258"/>
      <c r="ADI175" s="258"/>
      <c r="ADJ175" s="258"/>
      <c r="ADK175" s="258"/>
      <c r="ADL175" s="258"/>
      <c r="ADM175" s="258"/>
      <c r="ADN175" s="258"/>
      <c r="ADO175" s="258"/>
      <c r="ADP175" s="258"/>
      <c r="ADQ175" s="258"/>
      <c r="ADR175" s="258"/>
      <c r="ADS175" s="258"/>
      <c r="ADT175" s="258"/>
      <c r="ADU175" s="258"/>
      <c r="ADV175" s="258"/>
      <c r="ADW175" s="258"/>
      <c r="ADX175" s="258"/>
      <c r="ADY175" s="258"/>
      <c r="ADZ175" s="258"/>
      <c r="AEA175" s="258"/>
      <c r="AEB175" s="258"/>
      <c r="AEC175" s="258"/>
      <c r="AED175" s="258"/>
      <c r="AEE175" s="258"/>
      <c r="AEF175" s="258"/>
      <c r="AEG175" s="258"/>
      <c r="AEH175" s="258"/>
      <c r="AEI175" s="258"/>
      <c r="AEJ175" s="258"/>
      <c r="AEK175" s="258"/>
      <c r="AEL175" s="258"/>
      <c r="AEM175" s="258"/>
      <c r="AEN175" s="258"/>
      <c r="AEO175" s="258"/>
      <c r="AEP175" s="258"/>
      <c r="AEQ175" s="258"/>
      <c r="AER175" s="258"/>
      <c r="AES175" s="258"/>
      <c r="AET175" s="258"/>
      <c r="AEU175" s="258"/>
      <c r="AEV175" s="258"/>
      <c r="AEW175" s="258"/>
      <c r="AEX175" s="258"/>
      <c r="AEY175" s="258"/>
      <c r="AEZ175" s="258"/>
      <c r="AFA175" s="258"/>
      <c r="AFB175" s="258"/>
      <c r="AFC175" s="258"/>
      <c r="AFD175" s="258"/>
      <c r="AFE175" s="258"/>
      <c r="AFF175" s="258"/>
      <c r="AFG175" s="258"/>
      <c r="AFH175" s="258"/>
      <c r="AFI175" s="258"/>
      <c r="AFJ175" s="258"/>
      <c r="AFK175" s="258"/>
      <c r="AFL175" s="258"/>
      <c r="AFM175" s="258"/>
      <c r="AFN175" s="258"/>
      <c r="AFO175" s="258"/>
      <c r="AFP175" s="258"/>
      <c r="AFQ175" s="258"/>
      <c r="AFR175" s="258"/>
      <c r="AFS175" s="258"/>
      <c r="AFT175" s="258"/>
      <c r="AFU175" s="258"/>
      <c r="AFV175" s="258"/>
      <c r="AFW175" s="258"/>
      <c r="AFX175" s="258"/>
      <c r="AFY175" s="258"/>
      <c r="AFZ175" s="258"/>
      <c r="AGA175" s="258"/>
      <c r="AGB175" s="258"/>
      <c r="AGC175" s="258"/>
      <c r="AGD175" s="258"/>
      <c r="AGE175" s="258"/>
      <c r="AGF175" s="258"/>
      <c r="AGG175" s="258"/>
      <c r="AGH175" s="258"/>
      <c r="AGI175" s="258"/>
      <c r="AGJ175" s="258"/>
      <c r="AGK175" s="258"/>
      <c r="AGL175" s="258"/>
      <c r="AGM175" s="258"/>
      <c r="AGN175" s="258"/>
      <c r="AGO175" s="258"/>
      <c r="AGP175" s="258"/>
      <c r="AGQ175" s="258"/>
      <c r="AGR175" s="258"/>
      <c r="AGS175" s="258"/>
      <c r="AGT175" s="258"/>
      <c r="AGU175" s="258"/>
      <c r="AGV175" s="258"/>
      <c r="AGW175" s="258"/>
      <c r="AGX175" s="258"/>
      <c r="AGY175" s="258"/>
      <c r="AGZ175" s="258"/>
      <c r="AHA175" s="258"/>
      <c r="AHB175" s="258"/>
      <c r="AHC175" s="258"/>
      <c r="AHD175" s="258"/>
      <c r="AHE175" s="258"/>
      <c r="AHF175" s="258"/>
      <c r="AHG175" s="258"/>
      <c r="AHH175" s="258"/>
      <c r="AHI175" s="258"/>
      <c r="AHJ175" s="258"/>
      <c r="AHK175" s="258"/>
      <c r="AHL175" s="258"/>
      <c r="AHM175" s="258"/>
      <c r="AHN175" s="258"/>
      <c r="AHO175" s="258"/>
      <c r="AHP175" s="258"/>
      <c r="AHQ175" s="258"/>
      <c r="AHR175" s="258"/>
      <c r="AHS175" s="258"/>
      <c r="AHT175" s="258"/>
      <c r="AHU175" s="258"/>
      <c r="AHV175" s="258"/>
      <c r="AHW175" s="258"/>
      <c r="AHX175" s="258"/>
      <c r="AHY175" s="258"/>
      <c r="AHZ175" s="258"/>
      <c r="AIA175" s="258"/>
      <c r="AIB175" s="258"/>
      <c r="AIC175" s="258"/>
      <c r="AID175" s="258"/>
      <c r="AIE175" s="258"/>
      <c r="AIF175" s="258"/>
      <c r="AIG175" s="258"/>
      <c r="AIH175" s="258"/>
      <c r="AII175" s="258"/>
      <c r="AIJ175" s="258"/>
      <c r="AIK175" s="258"/>
      <c r="AIL175" s="258"/>
      <c r="AIM175" s="258"/>
      <c r="AIN175" s="258"/>
      <c r="AIO175" s="258"/>
      <c r="AIP175" s="258"/>
      <c r="AIQ175" s="258"/>
      <c r="AIR175" s="258"/>
      <c r="AIS175" s="258"/>
      <c r="AIT175" s="258"/>
      <c r="AIU175" s="258"/>
      <c r="AIV175" s="258"/>
      <c r="AIW175" s="258"/>
      <c r="AIX175" s="258"/>
      <c r="AIY175" s="258"/>
      <c r="AIZ175" s="258"/>
      <c r="AJA175" s="258"/>
      <c r="AJB175" s="258"/>
      <c r="AJC175" s="258"/>
      <c r="AJD175" s="258"/>
      <c r="AJE175" s="258"/>
      <c r="AJF175" s="258"/>
      <c r="AJG175" s="258"/>
      <c r="AJH175" s="258"/>
      <c r="AJI175" s="258"/>
      <c r="AJJ175" s="258"/>
      <c r="AJK175" s="258"/>
      <c r="AJL175" s="258"/>
      <c r="AJM175" s="258"/>
      <c r="AJN175" s="258"/>
      <c r="AJO175" s="258"/>
      <c r="AJP175" s="258"/>
      <c r="AJQ175" s="258"/>
      <c r="AJR175" s="258"/>
      <c r="AJS175" s="258"/>
      <c r="AJT175" s="258"/>
      <c r="AJU175" s="258"/>
      <c r="AJV175" s="258"/>
      <c r="AJW175" s="258"/>
      <c r="AJX175" s="258"/>
      <c r="AJY175" s="258"/>
      <c r="AJZ175" s="258"/>
      <c r="AKA175" s="258"/>
      <c r="AKB175" s="258"/>
      <c r="AKC175" s="258"/>
      <c r="AKD175" s="258"/>
      <c r="AKE175" s="258"/>
      <c r="AKF175" s="258"/>
      <c r="AKG175" s="258"/>
      <c r="AKH175" s="258"/>
      <c r="AKI175" s="258"/>
      <c r="AKJ175" s="258"/>
      <c r="AKK175" s="258"/>
      <c r="AKL175" s="258"/>
      <c r="AKM175" s="258"/>
      <c r="AKN175" s="258"/>
      <c r="AKO175" s="258"/>
      <c r="AKP175" s="258"/>
      <c r="AKQ175" s="258"/>
      <c r="AKR175" s="258"/>
      <c r="AKS175" s="258"/>
      <c r="AKT175" s="258"/>
      <c r="AKU175" s="258"/>
      <c r="AKV175" s="258"/>
      <c r="AKW175" s="258"/>
      <c r="AKX175" s="258"/>
      <c r="AKY175" s="258"/>
      <c r="AKZ175" s="258"/>
      <c r="ALA175" s="258"/>
      <c r="ALB175" s="258"/>
      <c r="ALC175" s="258"/>
      <c r="ALD175" s="258"/>
      <c r="ALE175" s="258"/>
      <c r="ALF175" s="258"/>
      <c r="ALG175" s="258"/>
      <c r="ALH175" s="258"/>
      <c r="ALI175" s="258"/>
      <c r="ALJ175" s="258"/>
      <c r="ALK175" s="258"/>
      <c r="ALL175" s="258"/>
      <c r="ALM175" s="258"/>
      <c r="ALN175" s="258"/>
      <c r="ALO175" s="258"/>
      <c r="ALP175" s="258"/>
      <c r="ALQ175" s="258"/>
      <c r="ALR175" s="258"/>
      <c r="ALS175" s="258"/>
      <c r="ALT175" s="258"/>
      <c r="ALU175" s="258"/>
      <c r="ALV175" s="258"/>
      <c r="ALW175" s="258"/>
      <c r="ALX175" s="258"/>
      <c r="ALY175" s="258"/>
      <c r="ALZ175" s="258"/>
      <c r="AMA175" s="258"/>
      <c r="AMB175" s="258"/>
      <c r="AMC175" s="258"/>
    </row>
    <row r="176" customFormat="false" ht="27.75" hidden="false" customHeight="true" outlineLevel="0" collapsed="false">
      <c r="A176" s="930"/>
      <c r="B176" s="930"/>
      <c r="C176" s="930"/>
      <c r="D176" s="930"/>
      <c r="E176" s="930"/>
      <c r="F176" s="930"/>
      <c r="G176" s="931" t="s">
        <v>134</v>
      </c>
      <c r="H176" s="932" t="n">
        <f aca="false">Dados!D32</f>
        <v>0.03</v>
      </c>
      <c r="I176" s="933" t="n">
        <f aca="false">SUM(I174:I175)</f>
        <v>0</v>
      </c>
      <c r="J176" s="934"/>
      <c r="L176" s="468"/>
      <c r="M176" s="468"/>
      <c r="N176" s="468"/>
      <c r="O176" s="468"/>
      <c r="P176" s="468"/>
      <c r="Q176" s="468"/>
      <c r="R176" s="468"/>
      <c r="S176" s="837"/>
      <c r="W176" s="258"/>
      <c r="X176" s="258"/>
      <c r="Y176" s="258"/>
      <c r="Z176" s="258"/>
      <c r="AA176" s="258"/>
      <c r="AB176" s="258"/>
      <c r="AC176" s="258"/>
      <c r="AD176" s="258"/>
      <c r="AE176" s="258"/>
      <c r="AF176" s="258"/>
      <c r="AG176" s="258"/>
      <c r="AH176" s="258"/>
      <c r="AI176" s="258"/>
      <c r="AJ176" s="258"/>
      <c r="AK176" s="258"/>
      <c r="AL176" s="258"/>
      <c r="AM176" s="258"/>
      <c r="AN176" s="258"/>
      <c r="AO176" s="258"/>
      <c r="AP176" s="258"/>
      <c r="AQ176" s="258"/>
      <c r="AR176" s="258"/>
      <c r="AS176" s="258"/>
      <c r="AT176" s="258"/>
      <c r="AU176" s="258"/>
      <c r="AV176" s="258"/>
      <c r="AW176" s="258"/>
      <c r="AX176" s="258"/>
      <c r="AY176" s="258"/>
      <c r="AZ176" s="258"/>
      <c r="BA176" s="258"/>
      <c r="BB176" s="258"/>
      <c r="BC176" s="258"/>
      <c r="BD176" s="258"/>
      <c r="BE176" s="258"/>
      <c r="BF176" s="258"/>
      <c r="BG176" s="258"/>
      <c r="BH176" s="258"/>
      <c r="BI176" s="258"/>
      <c r="BJ176" s="258"/>
      <c r="BK176" s="258"/>
      <c r="BL176" s="258"/>
      <c r="BM176" s="258"/>
      <c r="BN176" s="258"/>
      <c r="BO176" s="258"/>
      <c r="BP176" s="258"/>
      <c r="BQ176" s="258"/>
      <c r="BR176" s="258"/>
      <c r="BS176" s="258"/>
      <c r="BT176" s="258"/>
      <c r="BU176" s="258"/>
      <c r="BV176" s="258"/>
      <c r="BW176" s="258"/>
      <c r="BX176" s="258"/>
      <c r="BY176" s="258"/>
      <c r="BZ176" s="258"/>
      <c r="CA176" s="258"/>
      <c r="CB176" s="258"/>
      <c r="CC176" s="258"/>
      <c r="CD176" s="258"/>
      <c r="CE176" s="258"/>
      <c r="CF176" s="258"/>
      <c r="CG176" s="258"/>
      <c r="CH176" s="258"/>
      <c r="CI176" s="258"/>
      <c r="CJ176" s="258"/>
      <c r="CK176" s="258"/>
      <c r="CL176" s="258"/>
      <c r="CM176" s="258"/>
      <c r="CN176" s="258"/>
      <c r="CO176" s="258"/>
      <c r="CP176" s="258"/>
      <c r="CQ176" s="258"/>
      <c r="CR176" s="258"/>
      <c r="CS176" s="258"/>
      <c r="CT176" s="258"/>
      <c r="CU176" s="258"/>
      <c r="CV176" s="258"/>
      <c r="CW176" s="258"/>
      <c r="CX176" s="258"/>
      <c r="CY176" s="258"/>
      <c r="CZ176" s="258"/>
      <c r="DA176" s="258"/>
      <c r="DB176" s="258"/>
      <c r="DC176" s="258"/>
      <c r="DD176" s="258"/>
      <c r="DE176" s="258"/>
      <c r="DF176" s="258"/>
      <c r="DG176" s="258"/>
      <c r="DH176" s="258"/>
      <c r="DI176" s="258"/>
      <c r="DJ176" s="258"/>
      <c r="DK176" s="258"/>
      <c r="DL176" s="258"/>
      <c r="DM176" s="258"/>
      <c r="DN176" s="258"/>
      <c r="DO176" s="258"/>
      <c r="DP176" s="258"/>
      <c r="DQ176" s="258"/>
      <c r="DR176" s="258"/>
      <c r="DS176" s="258"/>
      <c r="DT176" s="258"/>
      <c r="DU176" s="258"/>
      <c r="DV176" s="258"/>
      <c r="DW176" s="258"/>
      <c r="DX176" s="258"/>
      <c r="DY176" s="258"/>
      <c r="DZ176" s="258"/>
      <c r="EA176" s="258"/>
      <c r="EB176" s="258"/>
      <c r="EC176" s="258"/>
      <c r="ED176" s="258"/>
      <c r="EE176" s="258"/>
      <c r="EF176" s="258"/>
      <c r="EG176" s="258"/>
      <c r="EH176" s="258"/>
      <c r="EI176" s="258"/>
      <c r="EJ176" s="258"/>
      <c r="EK176" s="258"/>
      <c r="EL176" s="258"/>
      <c r="EM176" s="258"/>
      <c r="EN176" s="258"/>
      <c r="EO176" s="258"/>
      <c r="EP176" s="258"/>
      <c r="EQ176" s="258"/>
      <c r="ER176" s="258"/>
      <c r="ES176" s="258"/>
      <c r="ET176" s="258"/>
      <c r="EU176" s="258"/>
      <c r="EV176" s="258"/>
      <c r="EW176" s="258"/>
      <c r="EX176" s="258"/>
      <c r="EY176" s="258"/>
      <c r="EZ176" s="258"/>
      <c r="FA176" s="258"/>
      <c r="FB176" s="258"/>
      <c r="FC176" s="258"/>
      <c r="FD176" s="258"/>
      <c r="FE176" s="258"/>
      <c r="FF176" s="258"/>
      <c r="FG176" s="258"/>
      <c r="FH176" s="258"/>
      <c r="FI176" s="258"/>
      <c r="FJ176" s="258"/>
      <c r="FK176" s="258"/>
      <c r="FL176" s="258"/>
      <c r="FM176" s="258"/>
      <c r="FN176" s="258"/>
      <c r="FO176" s="258"/>
      <c r="FP176" s="258"/>
      <c r="FQ176" s="258"/>
      <c r="FR176" s="258"/>
      <c r="FS176" s="258"/>
      <c r="FT176" s="258"/>
      <c r="FU176" s="258"/>
      <c r="FV176" s="258"/>
      <c r="FW176" s="258"/>
      <c r="FX176" s="258"/>
      <c r="FY176" s="258"/>
      <c r="FZ176" s="258"/>
      <c r="GA176" s="258"/>
      <c r="GB176" s="258"/>
      <c r="GC176" s="258"/>
      <c r="GD176" s="258"/>
      <c r="GE176" s="258"/>
      <c r="GF176" s="258"/>
      <c r="GG176" s="258"/>
      <c r="GH176" s="258"/>
      <c r="GI176" s="258"/>
      <c r="GJ176" s="258"/>
      <c r="GK176" s="258"/>
      <c r="GL176" s="258"/>
      <c r="GM176" s="258"/>
      <c r="GN176" s="258"/>
      <c r="GO176" s="258"/>
      <c r="GP176" s="258"/>
      <c r="GQ176" s="258"/>
      <c r="GR176" s="258"/>
      <c r="GS176" s="258"/>
      <c r="GT176" s="258"/>
      <c r="GU176" s="258"/>
      <c r="GV176" s="258"/>
      <c r="GW176" s="258"/>
      <c r="GX176" s="258"/>
      <c r="GY176" s="258"/>
      <c r="GZ176" s="258"/>
      <c r="HA176" s="258"/>
      <c r="HB176" s="258"/>
      <c r="HC176" s="258"/>
      <c r="HD176" s="258"/>
      <c r="HE176" s="258"/>
      <c r="HF176" s="258"/>
      <c r="HG176" s="258"/>
      <c r="HH176" s="258"/>
      <c r="HI176" s="258"/>
      <c r="HJ176" s="258"/>
      <c r="HK176" s="258"/>
      <c r="HL176" s="258"/>
      <c r="HM176" s="258"/>
      <c r="HN176" s="258"/>
      <c r="HO176" s="258"/>
      <c r="HP176" s="258"/>
      <c r="HQ176" s="258"/>
      <c r="HR176" s="258"/>
      <c r="HS176" s="258"/>
      <c r="HT176" s="258"/>
      <c r="HU176" s="258"/>
      <c r="HV176" s="258"/>
      <c r="HW176" s="258"/>
      <c r="HX176" s="258"/>
      <c r="HY176" s="258"/>
      <c r="HZ176" s="258"/>
      <c r="IA176" s="258"/>
      <c r="IB176" s="258"/>
      <c r="IC176" s="258"/>
      <c r="ID176" s="258"/>
      <c r="IE176" s="258"/>
      <c r="IF176" s="258"/>
      <c r="IG176" s="258"/>
      <c r="IH176" s="258"/>
      <c r="II176" s="258"/>
      <c r="IJ176" s="258"/>
      <c r="IK176" s="258"/>
      <c r="IL176" s="258"/>
      <c r="IM176" s="258"/>
      <c r="IN176" s="258"/>
      <c r="IO176" s="258"/>
      <c r="IP176" s="258"/>
      <c r="IQ176" s="258"/>
      <c r="IR176" s="258"/>
      <c r="IS176" s="258"/>
      <c r="IT176" s="258"/>
      <c r="IU176" s="258"/>
      <c r="IV176" s="258"/>
      <c r="IW176" s="258"/>
      <c r="IX176" s="258"/>
      <c r="IY176" s="258"/>
      <c r="IZ176" s="258"/>
      <c r="JA176" s="258"/>
      <c r="JB176" s="258"/>
      <c r="JC176" s="258"/>
      <c r="JD176" s="258"/>
      <c r="JE176" s="258"/>
      <c r="JF176" s="258"/>
      <c r="JG176" s="258"/>
      <c r="JH176" s="258"/>
      <c r="JI176" s="258"/>
      <c r="JJ176" s="258"/>
      <c r="JK176" s="258"/>
      <c r="JL176" s="258"/>
      <c r="JM176" s="258"/>
      <c r="JN176" s="258"/>
      <c r="JO176" s="258"/>
      <c r="JP176" s="258"/>
      <c r="JQ176" s="258"/>
      <c r="JR176" s="258"/>
      <c r="JS176" s="258"/>
      <c r="JT176" s="258"/>
      <c r="JU176" s="258"/>
      <c r="JV176" s="258"/>
      <c r="JW176" s="258"/>
      <c r="JX176" s="258"/>
      <c r="JY176" s="258"/>
      <c r="JZ176" s="258"/>
      <c r="KA176" s="258"/>
      <c r="KB176" s="258"/>
      <c r="KC176" s="258"/>
      <c r="KD176" s="258"/>
      <c r="KE176" s="258"/>
      <c r="KF176" s="258"/>
      <c r="KG176" s="258"/>
      <c r="KH176" s="258"/>
      <c r="KI176" s="258"/>
      <c r="KJ176" s="258"/>
      <c r="KK176" s="258"/>
      <c r="KL176" s="258"/>
      <c r="KM176" s="258"/>
      <c r="KN176" s="258"/>
      <c r="KO176" s="258"/>
      <c r="KP176" s="258"/>
      <c r="KQ176" s="258"/>
      <c r="KR176" s="258"/>
      <c r="KS176" s="258"/>
      <c r="KT176" s="258"/>
      <c r="KU176" s="258"/>
      <c r="KV176" s="258"/>
      <c r="KW176" s="258"/>
      <c r="KX176" s="258"/>
      <c r="KY176" s="258"/>
      <c r="KZ176" s="258"/>
      <c r="LA176" s="258"/>
      <c r="LB176" s="258"/>
      <c r="LC176" s="258"/>
      <c r="LD176" s="258"/>
      <c r="LE176" s="258"/>
      <c r="LF176" s="258"/>
      <c r="LG176" s="258"/>
      <c r="LH176" s="258"/>
      <c r="LI176" s="258"/>
      <c r="LJ176" s="258"/>
      <c r="LK176" s="258"/>
      <c r="LL176" s="258"/>
      <c r="LM176" s="258"/>
      <c r="LN176" s="258"/>
      <c r="LO176" s="258"/>
      <c r="LP176" s="258"/>
      <c r="LQ176" s="258"/>
      <c r="LR176" s="258"/>
      <c r="LS176" s="258"/>
      <c r="LT176" s="258"/>
      <c r="LU176" s="258"/>
      <c r="LV176" s="258"/>
      <c r="LW176" s="258"/>
      <c r="LX176" s="258"/>
      <c r="LY176" s="258"/>
      <c r="LZ176" s="258"/>
      <c r="MA176" s="258"/>
      <c r="MB176" s="258"/>
      <c r="MC176" s="258"/>
      <c r="MD176" s="258"/>
      <c r="ME176" s="258"/>
      <c r="MF176" s="258"/>
      <c r="MG176" s="258"/>
      <c r="MH176" s="258"/>
      <c r="MI176" s="258"/>
      <c r="MJ176" s="258"/>
      <c r="MK176" s="258"/>
      <c r="ML176" s="258"/>
      <c r="MM176" s="258"/>
      <c r="MN176" s="258"/>
      <c r="MO176" s="258"/>
      <c r="MP176" s="258"/>
      <c r="MQ176" s="258"/>
      <c r="MR176" s="258"/>
      <c r="MS176" s="258"/>
      <c r="MT176" s="258"/>
      <c r="MU176" s="258"/>
      <c r="MV176" s="258"/>
      <c r="MW176" s="258"/>
      <c r="MX176" s="258"/>
      <c r="MY176" s="258"/>
      <c r="MZ176" s="258"/>
      <c r="NA176" s="258"/>
      <c r="NB176" s="258"/>
      <c r="NC176" s="258"/>
      <c r="ND176" s="258"/>
      <c r="NE176" s="258"/>
      <c r="NF176" s="258"/>
      <c r="NG176" s="258"/>
      <c r="NH176" s="258"/>
      <c r="NI176" s="258"/>
      <c r="NJ176" s="258"/>
      <c r="NK176" s="258"/>
      <c r="NL176" s="258"/>
      <c r="NM176" s="258"/>
      <c r="NN176" s="258"/>
      <c r="NO176" s="258"/>
      <c r="NP176" s="258"/>
      <c r="NQ176" s="258"/>
      <c r="NR176" s="258"/>
      <c r="NS176" s="258"/>
      <c r="NT176" s="258"/>
      <c r="NU176" s="258"/>
      <c r="NV176" s="258"/>
      <c r="NW176" s="258"/>
      <c r="NX176" s="258"/>
      <c r="NY176" s="258"/>
      <c r="NZ176" s="258"/>
      <c r="OA176" s="258"/>
      <c r="OB176" s="258"/>
      <c r="OC176" s="258"/>
      <c r="OD176" s="258"/>
      <c r="OE176" s="258"/>
      <c r="OF176" s="258"/>
      <c r="OG176" s="258"/>
      <c r="OH176" s="258"/>
      <c r="OI176" s="258"/>
      <c r="OJ176" s="258"/>
      <c r="OK176" s="258"/>
      <c r="OL176" s="258"/>
      <c r="OM176" s="258"/>
      <c r="ON176" s="258"/>
      <c r="OO176" s="258"/>
      <c r="OP176" s="258"/>
      <c r="OQ176" s="258"/>
      <c r="OR176" s="258"/>
      <c r="OS176" s="258"/>
      <c r="OT176" s="258"/>
      <c r="OU176" s="258"/>
      <c r="OV176" s="258"/>
      <c r="OW176" s="258"/>
      <c r="OX176" s="258"/>
      <c r="OY176" s="258"/>
      <c r="OZ176" s="258"/>
      <c r="PA176" s="258"/>
      <c r="PB176" s="258"/>
      <c r="PC176" s="258"/>
      <c r="PD176" s="258"/>
      <c r="PE176" s="258"/>
      <c r="PF176" s="258"/>
      <c r="PG176" s="258"/>
      <c r="PH176" s="258"/>
      <c r="PI176" s="258"/>
      <c r="PJ176" s="258"/>
      <c r="PK176" s="258"/>
      <c r="PL176" s="258"/>
      <c r="PM176" s="258"/>
      <c r="PN176" s="258"/>
      <c r="PO176" s="258"/>
      <c r="PP176" s="258"/>
      <c r="PQ176" s="258"/>
      <c r="PR176" s="258"/>
      <c r="PS176" s="258"/>
      <c r="PT176" s="258"/>
      <c r="PU176" s="258"/>
      <c r="PV176" s="258"/>
      <c r="PW176" s="258"/>
      <c r="PX176" s="258"/>
      <c r="PY176" s="258"/>
      <c r="PZ176" s="258"/>
      <c r="QA176" s="258"/>
      <c r="QB176" s="258"/>
      <c r="QC176" s="258"/>
      <c r="QD176" s="258"/>
      <c r="QE176" s="258"/>
      <c r="QF176" s="258"/>
      <c r="QG176" s="258"/>
      <c r="QH176" s="258"/>
      <c r="QI176" s="258"/>
      <c r="QJ176" s="258"/>
      <c r="QK176" s="258"/>
      <c r="QL176" s="258"/>
      <c r="QM176" s="258"/>
      <c r="QN176" s="258"/>
      <c r="QO176" s="258"/>
      <c r="QP176" s="258"/>
      <c r="QQ176" s="258"/>
      <c r="QR176" s="258"/>
      <c r="QS176" s="258"/>
      <c r="QT176" s="258"/>
      <c r="QU176" s="258"/>
      <c r="QV176" s="258"/>
      <c r="QW176" s="258"/>
      <c r="QX176" s="258"/>
      <c r="QY176" s="258"/>
      <c r="QZ176" s="258"/>
      <c r="RA176" s="258"/>
      <c r="RB176" s="258"/>
      <c r="RC176" s="258"/>
      <c r="RD176" s="258"/>
      <c r="RE176" s="258"/>
      <c r="RF176" s="258"/>
      <c r="RG176" s="258"/>
      <c r="RH176" s="258"/>
      <c r="RI176" s="258"/>
      <c r="RJ176" s="258"/>
      <c r="RK176" s="258"/>
      <c r="RL176" s="258"/>
      <c r="RM176" s="258"/>
      <c r="RN176" s="258"/>
      <c r="RO176" s="258"/>
      <c r="RP176" s="258"/>
      <c r="RQ176" s="258"/>
      <c r="RR176" s="258"/>
      <c r="RS176" s="258"/>
      <c r="RT176" s="258"/>
      <c r="RU176" s="258"/>
      <c r="RV176" s="258"/>
      <c r="RW176" s="258"/>
      <c r="RX176" s="258"/>
      <c r="RY176" s="258"/>
      <c r="RZ176" s="258"/>
      <c r="SA176" s="258"/>
      <c r="SB176" s="258"/>
      <c r="SC176" s="258"/>
      <c r="SD176" s="258"/>
      <c r="SE176" s="258"/>
      <c r="SF176" s="258"/>
      <c r="SG176" s="258"/>
      <c r="SH176" s="258"/>
      <c r="SI176" s="258"/>
      <c r="SJ176" s="258"/>
      <c r="SK176" s="258"/>
      <c r="SL176" s="258"/>
      <c r="SM176" s="258"/>
      <c r="SN176" s="258"/>
      <c r="SO176" s="258"/>
      <c r="SP176" s="258"/>
      <c r="SQ176" s="258"/>
      <c r="SR176" s="258"/>
      <c r="SS176" s="258"/>
      <c r="ST176" s="258"/>
      <c r="SU176" s="258"/>
      <c r="SV176" s="258"/>
      <c r="SW176" s="258"/>
      <c r="SX176" s="258"/>
      <c r="SY176" s="258"/>
      <c r="SZ176" s="258"/>
      <c r="TA176" s="258"/>
      <c r="TB176" s="258"/>
      <c r="TC176" s="258"/>
      <c r="TD176" s="258"/>
      <c r="TE176" s="258"/>
      <c r="TF176" s="258"/>
      <c r="TG176" s="258"/>
      <c r="TH176" s="258"/>
      <c r="TI176" s="258"/>
      <c r="TJ176" s="258"/>
      <c r="TK176" s="258"/>
      <c r="TL176" s="258"/>
      <c r="TM176" s="258"/>
      <c r="TN176" s="258"/>
      <c r="TO176" s="258"/>
      <c r="TP176" s="258"/>
      <c r="TQ176" s="258"/>
      <c r="TR176" s="258"/>
      <c r="TS176" s="258"/>
      <c r="TT176" s="258"/>
      <c r="TU176" s="258"/>
      <c r="TV176" s="258"/>
      <c r="TW176" s="258"/>
      <c r="TX176" s="258"/>
      <c r="TY176" s="258"/>
      <c r="TZ176" s="258"/>
      <c r="UA176" s="258"/>
      <c r="UB176" s="258"/>
      <c r="UC176" s="258"/>
      <c r="UD176" s="258"/>
      <c r="UE176" s="258"/>
      <c r="UF176" s="258"/>
      <c r="UG176" s="258"/>
      <c r="UH176" s="258"/>
      <c r="UI176" s="258"/>
      <c r="UJ176" s="258"/>
      <c r="UK176" s="258"/>
      <c r="UL176" s="258"/>
      <c r="UM176" s="258"/>
      <c r="UN176" s="258"/>
      <c r="UO176" s="258"/>
      <c r="UP176" s="258"/>
      <c r="UQ176" s="258"/>
      <c r="UR176" s="258"/>
      <c r="US176" s="258"/>
      <c r="UT176" s="258"/>
      <c r="UU176" s="258"/>
      <c r="UV176" s="258"/>
      <c r="UW176" s="258"/>
      <c r="UX176" s="258"/>
      <c r="UY176" s="258"/>
      <c r="UZ176" s="258"/>
      <c r="VA176" s="258"/>
      <c r="VB176" s="258"/>
      <c r="VC176" s="258"/>
      <c r="VD176" s="258"/>
      <c r="VE176" s="258"/>
      <c r="VF176" s="258"/>
      <c r="VG176" s="258"/>
      <c r="VH176" s="258"/>
      <c r="VI176" s="258"/>
      <c r="VJ176" s="258"/>
      <c r="VK176" s="258"/>
      <c r="VL176" s="258"/>
      <c r="VM176" s="258"/>
      <c r="VN176" s="258"/>
      <c r="VO176" s="258"/>
      <c r="VP176" s="258"/>
      <c r="VQ176" s="258"/>
      <c r="VR176" s="258"/>
      <c r="VS176" s="258"/>
      <c r="VT176" s="258"/>
      <c r="VU176" s="258"/>
      <c r="VV176" s="258"/>
      <c r="VW176" s="258"/>
      <c r="VX176" s="258"/>
      <c r="VY176" s="258"/>
      <c r="VZ176" s="258"/>
      <c r="WA176" s="258"/>
      <c r="WB176" s="258"/>
      <c r="WC176" s="258"/>
      <c r="WD176" s="258"/>
      <c r="WE176" s="258"/>
      <c r="WF176" s="258"/>
      <c r="WG176" s="258"/>
      <c r="WH176" s="258"/>
      <c r="WI176" s="258"/>
      <c r="WJ176" s="258"/>
      <c r="WK176" s="258"/>
      <c r="WL176" s="258"/>
      <c r="WM176" s="258"/>
      <c r="WN176" s="258"/>
      <c r="WO176" s="258"/>
      <c r="WP176" s="258"/>
      <c r="WQ176" s="258"/>
      <c r="WR176" s="258"/>
      <c r="WS176" s="258"/>
      <c r="WT176" s="258"/>
      <c r="WU176" s="258"/>
      <c r="WV176" s="258"/>
      <c r="WW176" s="258"/>
      <c r="WX176" s="258"/>
      <c r="WY176" s="258"/>
      <c r="WZ176" s="258"/>
      <c r="XA176" s="258"/>
      <c r="XB176" s="258"/>
      <c r="XC176" s="258"/>
      <c r="XD176" s="258"/>
      <c r="XE176" s="258"/>
      <c r="XF176" s="258"/>
      <c r="XG176" s="258"/>
      <c r="XH176" s="258"/>
      <c r="XI176" s="258"/>
      <c r="XJ176" s="258"/>
      <c r="XK176" s="258"/>
      <c r="XL176" s="258"/>
      <c r="XM176" s="258"/>
      <c r="XN176" s="258"/>
      <c r="XO176" s="258"/>
      <c r="XP176" s="258"/>
      <c r="XQ176" s="258"/>
      <c r="XR176" s="258"/>
      <c r="XS176" s="258"/>
      <c r="XT176" s="258"/>
      <c r="XU176" s="258"/>
      <c r="XV176" s="258"/>
      <c r="XW176" s="258"/>
      <c r="XX176" s="258"/>
      <c r="XY176" s="258"/>
      <c r="XZ176" s="258"/>
      <c r="YA176" s="258"/>
      <c r="YB176" s="258"/>
      <c r="YC176" s="258"/>
      <c r="YD176" s="258"/>
      <c r="YE176" s="258"/>
      <c r="YF176" s="258"/>
      <c r="YG176" s="258"/>
      <c r="YH176" s="258"/>
      <c r="YI176" s="258"/>
      <c r="YJ176" s="258"/>
      <c r="YK176" s="258"/>
      <c r="YL176" s="258"/>
      <c r="YM176" s="258"/>
      <c r="YN176" s="258"/>
      <c r="YO176" s="258"/>
      <c r="YP176" s="258"/>
      <c r="YQ176" s="258"/>
      <c r="YR176" s="258"/>
      <c r="YS176" s="258"/>
      <c r="YT176" s="258"/>
      <c r="YU176" s="258"/>
      <c r="YV176" s="258"/>
      <c r="YW176" s="258"/>
      <c r="YX176" s="258"/>
      <c r="YY176" s="258"/>
      <c r="YZ176" s="258"/>
      <c r="ZA176" s="258"/>
      <c r="ZB176" s="258"/>
      <c r="ZC176" s="258"/>
      <c r="ZD176" s="258"/>
      <c r="ZE176" s="258"/>
      <c r="ZF176" s="258"/>
      <c r="ZG176" s="258"/>
      <c r="ZH176" s="258"/>
      <c r="ZI176" s="258"/>
      <c r="ZJ176" s="258"/>
      <c r="ZK176" s="258"/>
      <c r="ZL176" s="258"/>
      <c r="ZM176" s="258"/>
      <c r="ZN176" s="258"/>
      <c r="ZO176" s="258"/>
      <c r="ZP176" s="258"/>
      <c r="ZQ176" s="258"/>
      <c r="ZR176" s="258"/>
      <c r="ZS176" s="258"/>
      <c r="ZT176" s="258"/>
      <c r="ZU176" s="258"/>
      <c r="ZV176" s="258"/>
      <c r="ZW176" s="258"/>
      <c r="ZX176" s="258"/>
      <c r="ZY176" s="258"/>
      <c r="ZZ176" s="258"/>
      <c r="AAA176" s="258"/>
      <c r="AAB176" s="258"/>
      <c r="AAC176" s="258"/>
      <c r="AAD176" s="258"/>
      <c r="AAE176" s="258"/>
      <c r="AAF176" s="258"/>
      <c r="AAG176" s="258"/>
      <c r="AAH176" s="258"/>
      <c r="AAI176" s="258"/>
      <c r="AAJ176" s="258"/>
      <c r="AAK176" s="258"/>
      <c r="AAL176" s="258"/>
      <c r="AAM176" s="258"/>
      <c r="AAN176" s="258"/>
      <c r="AAO176" s="258"/>
      <c r="AAP176" s="258"/>
      <c r="AAQ176" s="258"/>
      <c r="AAR176" s="258"/>
      <c r="AAS176" s="258"/>
      <c r="AAT176" s="258"/>
      <c r="AAU176" s="258"/>
      <c r="AAV176" s="258"/>
      <c r="AAW176" s="258"/>
      <c r="AAX176" s="258"/>
      <c r="AAY176" s="258"/>
      <c r="AAZ176" s="258"/>
      <c r="ABA176" s="258"/>
      <c r="ABB176" s="258"/>
      <c r="ABC176" s="258"/>
      <c r="ABD176" s="258"/>
      <c r="ABE176" s="258"/>
      <c r="ABF176" s="258"/>
      <c r="ABG176" s="258"/>
      <c r="ABH176" s="258"/>
      <c r="ABI176" s="258"/>
      <c r="ABJ176" s="258"/>
      <c r="ABK176" s="258"/>
      <c r="ABL176" s="258"/>
      <c r="ABM176" s="258"/>
      <c r="ABN176" s="258"/>
      <c r="ABO176" s="258"/>
      <c r="ABP176" s="258"/>
      <c r="ABQ176" s="258"/>
      <c r="ABR176" s="258"/>
      <c r="ABS176" s="258"/>
      <c r="ABT176" s="258"/>
      <c r="ABU176" s="258"/>
      <c r="ABV176" s="258"/>
      <c r="ABW176" s="258"/>
      <c r="ABX176" s="258"/>
      <c r="ABY176" s="258"/>
      <c r="ABZ176" s="258"/>
      <c r="ACA176" s="258"/>
      <c r="ACB176" s="258"/>
      <c r="ACC176" s="258"/>
      <c r="ACD176" s="258"/>
      <c r="ACE176" s="258"/>
      <c r="ACF176" s="258"/>
      <c r="ACG176" s="258"/>
      <c r="ACH176" s="258"/>
      <c r="ACI176" s="258"/>
      <c r="ACJ176" s="258"/>
      <c r="ACK176" s="258"/>
      <c r="ACL176" s="258"/>
      <c r="ACM176" s="258"/>
      <c r="ACN176" s="258"/>
      <c r="ACO176" s="258"/>
      <c r="ACP176" s="258"/>
      <c r="ACQ176" s="258"/>
      <c r="ACR176" s="258"/>
      <c r="ACS176" s="258"/>
      <c r="ACT176" s="258"/>
      <c r="ACU176" s="258"/>
      <c r="ACV176" s="258"/>
      <c r="ACW176" s="258"/>
      <c r="ACX176" s="258"/>
      <c r="ACY176" s="258"/>
      <c r="ACZ176" s="258"/>
      <c r="ADA176" s="258"/>
      <c r="ADB176" s="258"/>
      <c r="ADC176" s="258"/>
      <c r="ADD176" s="258"/>
      <c r="ADE176" s="258"/>
      <c r="ADF176" s="258"/>
      <c r="ADG176" s="258"/>
      <c r="ADH176" s="258"/>
      <c r="ADI176" s="258"/>
      <c r="ADJ176" s="258"/>
      <c r="ADK176" s="258"/>
      <c r="ADL176" s="258"/>
      <c r="ADM176" s="258"/>
      <c r="ADN176" s="258"/>
      <c r="ADO176" s="258"/>
      <c r="ADP176" s="258"/>
      <c r="ADQ176" s="258"/>
      <c r="ADR176" s="258"/>
      <c r="ADS176" s="258"/>
      <c r="ADT176" s="258"/>
      <c r="ADU176" s="258"/>
      <c r="ADV176" s="258"/>
      <c r="ADW176" s="258"/>
      <c r="ADX176" s="258"/>
      <c r="ADY176" s="258"/>
      <c r="ADZ176" s="258"/>
      <c r="AEA176" s="258"/>
      <c r="AEB176" s="258"/>
      <c r="AEC176" s="258"/>
      <c r="AED176" s="258"/>
      <c r="AEE176" s="258"/>
      <c r="AEF176" s="258"/>
      <c r="AEG176" s="258"/>
      <c r="AEH176" s="258"/>
      <c r="AEI176" s="258"/>
      <c r="AEJ176" s="258"/>
      <c r="AEK176" s="258"/>
      <c r="AEL176" s="258"/>
      <c r="AEM176" s="258"/>
      <c r="AEN176" s="258"/>
      <c r="AEO176" s="258"/>
      <c r="AEP176" s="258"/>
      <c r="AEQ176" s="258"/>
      <c r="AER176" s="258"/>
      <c r="AES176" s="258"/>
      <c r="AET176" s="258"/>
      <c r="AEU176" s="258"/>
      <c r="AEV176" s="258"/>
      <c r="AEW176" s="258"/>
      <c r="AEX176" s="258"/>
      <c r="AEY176" s="258"/>
      <c r="AEZ176" s="258"/>
      <c r="AFA176" s="258"/>
      <c r="AFB176" s="258"/>
      <c r="AFC176" s="258"/>
      <c r="AFD176" s="258"/>
      <c r="AFE176" s="258"/>
      <c r="AFF176" s="258"/>
      <c r="AFG176" s="258"/>
      <c r="AFH176" s="258"/>
      <c r="AFI176" s="258"/>
      <c r="AFJ176" s="258"/>
      <c r="AFK176" s="258"/>
      <c r="AFL176" s="258"/>
      <c r="AFM176" s="258"/>
      <c r="AFN176" s="258"/>
      <c r="AFO176" s="258"/>
      <c r="AFP176" s="258"/>
      <c r="AFQ176" s="258"/>
      <c r="AFR176" s="258"/>
      <c r="AFS176" s="258"/>
      <c r="AFT176" s="258"/>
      <c r="AFU176" s="258"/>
      <c r="AFV176" s="258"/>
      <c r="AFW176" s="258"/>
      <c r="AFX176" s="258"/>
      <c r="AFY176" s="258"/>
      <c r="AFZ176" s="258"/>
      <c r="AGA176" s="258"/>
      <c r="AGB176" s="258"/>
      <c r="AGC176" s="258"/>
      <c r="AGD176" s="258"/>
      <c r="AGE176" s="258"/>
      <c r="AGF176" s="258"/>
      <c r="AGG176" s="258"/>
      <c r="AGH176" s="258"/>
      <c r="AGI176" s="258"/>
      <c r="AGJ176" s="258"/>
      <c r="AGK176" s="258"/>
      <c r="AGL176" s="258"/>
      <c r="AGM176" s="258"/>
      <c r="AGN176" s="258"/>
      <c r="AGO176" s="258"/>
      <c r="AGP176" s="258"/>
      <c r="AGQ176" s="258"/>
      <c r="AGR176" s="258"/>
      <c r="AGS176" s="258"/>
      <c r="AGT176" s="258"/>
      <c r="AGU176" s="258"/>
      <c r="AGV176" s="258"/>
      <c r="AGW176" s="258"/>
      <c r="AGX176" s="258"/>
      <c r="AGY176" s="258"/>
      <c r="AGZ176" s="258"/>
      <c r="AHA176" s="258"/>
      <c r="AHB176" s="258"/>
      <c r="AHC176" s="258"/>
      <c r="AHD176" s="258"/>
      <c r="AHE176" s="258"/>
      <c r="AHF176" s="258"/>
      <c r="AHG176" s="258"/>
      <c r="AHH176" s="258"/>
      <c r="AHI176" s="258"/>
      <c r="AHJ176" s="258"/>
      <c r="AHK176" s="258"/>
      <c r="AHL176" s="258"/>
      <c r="AHM176" s="258"/>
      <c r="AHN176" s="258"/>
      <c r="AHO176" s="258"/>
      <c r="AHP176" s="258"/>
      <c r="AHQ176" s="258"/>
      <c r="AHR176" s="258"/>
      <c r="AHS176" s="258"/>
      <c r="AHT176" s="258"/>
      <c r="AHU176" s="258"/>
      <c r="AHV176" s="258"/>
      <c r="AHW176" s="258"/>
      <c r="AHX176" s="258"/>
      <c r="AHY176" s="258"/>
      <c r="AHZ176" s="258"/>
      <c r="AIA176" s="258"/>
      <c r="AIB176" s="258"/>
      <c r="AIC176" s="258"/>
      <c r="AID176" s="258"/>
      <c r="AIE176" s="258"/>
      <c r="AIF176" s="258"/>
      <c r="AIG176" s="258"/>
      <c r="AIH176" s="258"/>
      <c r="AII176" s="258"/>
      <c r="AIJ176" s="258"/>
      <c r="AIK176" s="258"/>
      <c r="AIL176" s="258"/>
      <c r="AIM176" s="258"/>
      <c r="AIN176" s="258"/>
      <c r="AIO176" s="258"/>
      <c r="AIP176" s="258"/>
      <c r="AIQ176" s="258"/>
      <c r="AIR176" s="258"/>
      <c r="AIS176" s="258"/>
      <c r="AIT176" s="258"/>
      <c r="AIU176" s="258"/>
      <c r="AIV176" s="258"/>
      <c r="AIW176" s="258"/>
      <c r="AIX176" s="258"/>
      <c r="AIY176" s="258"/>
      <c r="AIZ176" s="258"/>
      <c r="AJA176" s="258"/>
      <c r="AJB176" s="258"/>
      <c r="AJC176" s="258"/>
      <c r="AJD176" s="258"/>
      <c r="AJE176" s="258"/>
      <c r="AJF176" s="258"/>
      <c r="AJG176" s="258"/>
      <c r="AJH176" s="258"/>
      <c r="AJI176" s="258"/>
      <c r="AJJ176" s="258"/>
      <c r="AJK176" s="258"/>
      <c r="AJL176" s="258"/>
      <c r="AJM176" s="258"/>
      <c r="AJN176" s="258"/>
      <c r="AJO176" s="258"/>
      <c r="AJP176" s="258"/>
      <c r="AJQ176" s="258"/>
      <c r="AJR176" s="258"/>
      <c r="AJS176" s="258"/>
      <c r="AJT176" s="258"/>
      <c r="AJU176" s="258"/>
      <c r="AJV176" s="258"/>
      <c r="AJW176" s="258"/>
      <c r="AJX176" s="258"/>
      <c r="AJY176" s="258"/>
      <c r="AJZ176" s="258"/>
      <c r="AKA176" s="258"/>
      <c r="AKB176" s="258"/>
      <c r="AKC176" s="258"/>
      <c r="AKD176" s="258"/>
      <c r="AKE176" s="258"/>
      <c r="AKF176" s="258"/>
      <c r="AKG176" s="258"/>
      <c r="AKH176" s="258"/>
      <c r="AKI176" s="258"/>
      <c r="AKJ176" s="258"/>
      <c r="AKK176" s="258"/>
      <c r="AKL176" s="258"/>
      <c r="AKM176" s="258"/>
      <c r="AKN176" s="258"/>
      <c r="AKO176" s="258"/>
      <c r="AKP176" s="258"/>
      <c r="AKQ176" s="258"/>
      <c r="AKR176" s="258"/>
      <c r="AKS176" s="258"/>
      <c r="AKT176" s="258"/>
      <c r="AKU176" s="258"/>
      <c r="AKV176" s="258"/>
      <c r="AKW176" s="258"/>
      <c r="AKX176" s="258"/>
      <c r="AKY176" s="258"/>
      <c r="AKZ176" s="258"/>
      <c r="ALA176" s="258"/>
      <c r="ALB176" s="258"/>
      <c r="ALC176" s="258"/>
      <c r="ALD176" s="258"/>
      <c r="ALE176" s="258"/>
      <c r="ALF176" s="258"/>
      <c r="ALG176" s="258"/>
      <c r="ALH176" s="258"/>
      <c r="ALI176" s="258"/>
      <c r="ALJ176" s="258"/>
      <c r="ALK176" s="258"/>
      <c r="ALL176" s="258"/>
      <c r="ALM176" s="258"/>
      <c r="ALN176" s="258"/>
      <c r="ALO176" s="258"/>
      <c r="ALP176" s="258"/>
      <c r="ALQ176" s="258"/>
      <c r="ALR176" s="258"/>
      <c r="ALS176" s="258"/>
      <c r="ALT176" s="258"/>
      <c r="ALU176" s="258"/>
      <c r="ALV176" s="258"/>
      <c r="ALW176" s="258"/>
      <c r="ALX176" s="258"/>
      <c r="ALY176" s="258"/>
      <c r="ALZ176" s="258"/>
      <c r="AMA176" s="258"/>
      <c r="AMB176" s="258"/>
      <c r="AMC176" s="258"/>
    </row>
    <row r="177" customFormat="false" ht="39.75" hidden="false" customHeight="true" outlineLevel="0" collapsed="false">
      <c r="A177" s="935" t="str">
        <f aca="false">A159</f>
        <v>SUBSEÇÃO JUDICIÁRIA DE MANHUAÇU</v>
      </c>
      <c r="B177" s="935"/>
      <c r="C177" s="935"/>
      <c r="D177" s="935"/>
      <c r="E177" s="935"/>
      <c r="F177" s="935"/>
      <c r="G177" s="935"/>
      <c r="H177" s="935"/>
      <c r="I177" s="936" t="n">
        <f aca="false">I172+I176</f>
        <v>38487.98</v>
      </c>
      <c r="J177" s="937"/>
      <c r="L177" s="468"/>
      <c r="M177" s="468"/>
      <c r="N177" s="468"/>
      <c r="O177" s="468"/>
      <c r="P177" s="468"/>
      <c r="Q177" s="468"/>
      <c r="R177" s="468"/>
      <c r="S177" s="837"/>
    </row>
    <row r="178" customFormat="false" ht="32.25" hidden="false" customHeight="true" outlineLevel="0" collapsed="false">
      <c r="A178" s="846" t="str">
        <f aca="false">MCL!$A$7</f>
        <v>SUBSEÇÃO JUDICIÁRIA DE MONTES CLAROS</v>
      </c>
      <c r="B178" s="846"/>
      <c r="C178" s="846"/>
      <c r="D178" s="15"/>
      <c r="E178" s="15"/>
      <c r="F178" s="15"/>
      <c r="G178" s="847" t="s">
        <v>12</v>
      </c>
      <c r="H178" s="848" t="n">
        <f aca="false">$H$7</f>
        <v>0</v>
      </c>
      <c r="I178" s="848"/>
      <c r="J178" s="849"/>
      <c r="L178" s="468"/>
      <c r="M178" s="468"/>
      <c r="N178" s="468"/>
      <c r="O178" s="468"/>
      <c r="P178" s="468"/>
      <c r="Q178" s="468"/>
      <c r="R178" s="468"/>
      <c r="S178" s="837"/>
    </row>
    <row r="179" customFormat="false" ht="21.75" hidden="false" customHeight="true" outlineLevel="0" collapsed="false">
      <c r="A179" s="850" t="s">
        <v>508</v>
      </c>
      <c r="B179" s="850"/>
      <c r="C179" s="850"/>
      <c r="D179" s="851" t="n">
        <f aca="false">MCL!$G$53</f>
        <v>8820.25</v>
      </c>
      <c r="E179" s="851" t="n">
        <f aca="false">MCL!$H$53</f>
        <v>0</v>
      </c>
      <c r="F179" s="851" t="n">
        <f aca="false">MCL!$I$53</f>
        <v>0</v>
      </c>
      <c r="G179" s="851" t="n">
        <f aca="false">MCL!$J$53</f>
        <v>8663.69</v>
      </c>
      <c r="H179" s="851" t="n">
        <f aca="false">MCL!$K$53</f>
        <v>0</v>
      </c>
      <c r="I179" s="852" t="n">
        <f aca="false">MCL!$L$53</f>
        <v>0</v>
      </c>
      <c r="J179" s="852"/>
      <c r="L179" s="854" t="n">
        <f aca="false">MCL!G20</f>
        <v>3282.37</v>
      </c>
      <c r="M179" s="854" t="n">
        <f aca="false">MCL!H20</f>
        <v>0</v>
      </c>
      <c r="N179" s="854" t="n">
        <f aca="false">MCL!I20</f>
        <v>0</v>
      </c>
      <c r="O179" s="854" t="n">
        <f aca="false">MCL!J20</f>
        <v>3282.37</v>
      </c>
      <c r="P179" s="854" t="n">
        <f aca="false">MCL!K20</f>
        <v>0</v>
      </c>
      <c r="Q179" s="854" t="n">
        <f aca="false">MCL!L20</f>
        <v>0</v>
      </c>
      <c r="R179" s="468"/>
      <c r="S179" s="837"/>
    </row>
    <row r="180" customFormat="false" ht="21.75" hidden="false" customHeight="true" outlineLevel="0" collapsed="false">
      <c r="A180" s="855" t="s">
        <v>509</v>
      </c>
      <c r="B180" s="855"/>
      <c r="C180" s="855"/>
      <c r="D180" s="856" t="n">
        <f aca="false">Dados!$F$33</f>
        <v>1</v>
      </c>
      <c r="E180" s="856" t="n">
        <f aca="false">Dados!$H$33</f>
        <v>0</v>
      </c>
      <c r="F180" s="856" t="n">
        <f aca="false">Dados!$J$33</f>
        <v>0</v>
      </c>
      <c r="G180" s="856" t="n">
        <f aca="false">Dados!$L$33</f>
        <v>1</v>
      </c>
      <c r="H180" s="856" t="n">
        <f aca="false">Dados!$N$33</f>
        <v>0</v>
      </c>
      <c r="I180" s="858" t="n">
        <f aca="false">Dados!$P$33</f>
        <v>0</v>
      </c>
      <c r="J180" s="859"/>
      <c r="L180" s="468" t="n">
        <f aca="false">L179*D180*D181</f>
        <v>3282.37</v>
      </c>
      <c r="M180" s="468" t="n">
        <f aca="false">M179*E180*E181</f>
        <v>0</v>
      </c>
      <c r="N180" s="468" t="n">
        <f aca="false">N179*F180*F181</f>
        <v>0</v>
      </c>
      <c r="O180" s="468" t="n">
        <f aca="false">O179*G180*G181</f>
        <v>6564.74</v>
      </c>
      <c r="P180" s="468" t="n">
        <f aca="false">P179*H180*H181</f>
        <v>0</v>
      </c>
      <c r="Q180" s="468" t="n">
        <f aca="false">Q179*I180*I181</f>
        <v>0</v>
      </c>
      <c r="R180" s="468" t="n">
        <f aca="false">SUM(L180:Q180)</f>
        <v>9847.11</v>
      </c>
      <c r="S180" s="869" t="n">
        <f aca="false">R180*R3</f>
        <v>3263.487838338</v>
      </c>
      <c r="T180" s="281" t="s">
        <v>531</v>
      </c>
    </row>
    <row r="181" customFormat="false" ht="21.75" hidden="false" customHeight="true" outlineLevel="0" collapsed="false">
      <c r="A181" s="860" t="s">
        <v>510</v>
      </c>
      <c r="B181" s="860"/>
      <c r="C181" s="860"/>
      <c r="D181" s="861" t="n">
        <f aca="false">Dados!$G$33</f>
        <v>1</v>
      </c>
      <c r="E181" s="861" t="n">
        <f aca="false">Dados!$I$33</f>
        <v>0</v>
      </c>
      <c r="F181" s="861" t="n">
        <f aca="false">Dados!$K$33</f>
        <v>0</v>
      </c>
      <c r="G181" s="861" t="n">
        <f aca="false">Dados!$M$33</f>
        <v>2</v>
      </c>
      <c r="H181" s="861" t="n">
        <f aca="false">Dados!$O$33</f>
        <v>0</v>
      </c>
      <c r="I181" s="862" t="n">
        <f aca="false">Dados!$Q$33</f>
        <v>0</v>
      </c>
      <c r="J181" s="863"/>
      <c r="L181" s="468"/>
      <c r="M181" s="468"/>
      <c r="N181" s="468"/>
      <c r="O181" s="468"/>
      <c r="P181" s="468"/>
      <c r="Q181" s="468"/>
      <c r="R181" s="468"/>
      <c r="S181" s="837"/>
    </row>
    <row r="182" customFormat="false" ht="21.75" hidden="false" customHeight="true" outlineLevel="0" collapsed="false">
      <c r="A182" s="864" t="s">
        <v>5</v>
      </c>
      <c r="B182" s="864"/>
      <c r="C182" s="864"/>
      <c r="D182" s="865" t="n">
        <f aca="false">((D179*D180)*D181)</f>
        <v>8820.25</v>
      </c>
      <c r="E182" s="865" t="n">
        <f aca="false">((E179*E180)*E181)</f>
        <v>0</v>
      </c>
      <c r="F182" s="865" t="n">
        <f aca="false">((F179*F180)*F181)</f>
        <v>0</v>
      </c>
      <c r="G182" s="865" t="n">
        <f aca="false">((G179*G180)*G181)</f>
        <v>17327.38</v>
      </c>
      <c r="H182" s="865" t="n">
        <f aca="false">((H179*H180)*H181)</f>
        <v>0</v>
      </c>
      <c r="I182" s="866" t="n">
        <f aca="false">((I179*I180)*I181)</f>
        <v>0</v>
      </c>
      <c r="J182" s="867"/>
      <c r="L182" s="468"/>
      <c r="M182" s="468"/>
      <c r="N182" s="468"/>
      <c r="O182" s="468"/>
      <c r="P182" s="468"/>
      <c r="Q182" s="468"/>
      <c r="R182" s="468"/>
      <c r="S182" s="837"/>
    </row>
    <row r="183" customFormat="false" ht="21.75" hidden="false" customHeight="true" outlineLevel="0" collapsed="false">
      <c r="A183" s="870" t="s">
        <v>511</v>
      </c>
      <c r="B183" s="871" t="s">
        <v>512</v>
      </c>
      <c r="C183" s="872" t="s">
        <v>513</v>
      </c>
      <c r="D183" s="873" t="n">
        <v>0</v>
      </c>
      <c r="E183" s="873" t="n">
        <v>0</v>
      </c>
      <c r="F183" s="873" t="n">
        <v>0</v>
      </c>
      <c r="G183" s="873" t="n">
        <v>0</v>
      </c>
      <c r="H183" s="873" t="n">
        <v>0</v>
      </c>
      <c r="I183" s="875" t="n">
        <v>0</v>
      </c>
      <c r="J183" s="876"/>
      <c r="L183" s="468"/>
      <c r="M183" s="468"/>
      <c r="N183" s="468"/>
      <c r="O183" s="468"/>
      <c r="P183" s="468"/>
      <c r="Q183" s="468"/>
      <c r="R183" s="468"/>
      <c r="S183" s="837"/>
    </row>
    <row r="184" customFormat="false" ht="21.75" hidden="false" customHeight="true" outlineLevel="0" collapsed="false">
      <c r="A184" s="870"/>
      <c r="B184" s="871"/>
      <c r="C184" s="877" t="s">
        <v>384</v>
      </c>
      <c r="D184" s="878" t="n">
        <f aca="false">ROUND((D179/30*D183),2)</f>
        <v>0</v>
      </c>
      <c r="E184" s="878" t="n">
        <f aca="false">ROUND((E179/30*E183),2)</f>
        <v>0</v>
      </c>
      <c r="F184" s="878" t="n">
        <f aca="false">ROUND((F179/30*F183),2)</f>
        <v>0</v>
      </c>
      <c r="G184" s="878" t="n">
        <f aca="false">ROUND((G179/30*G183),2)</f>
        <v>0</v>
      </c>
      <c r="H184" s="878" t="n">
        <f aca="false">ROUND((H179/30*H183),2)</f>
        <v>0</v>
      </c>
      <c r="I184" s="879" t="n">
        <f aca="false">ROUND((I179/30*I183),2)</f>
        <v>0</v>
      </c>
      <c r="J184" s="880"/>
      <c r="L184" s="468"/>
      <c r="M184" s="468"/>
      <c r="N184" s="468"/>
      <c r="O184" s="468"/>
      <c r="P184" s="468"/>
      <c r="Q184" s="468"/>
      <c r="R184" s="468"/>
      <c r="S184" s="837"/>
    </row>
    <row r="185" s="258" customFormat="true" ht="21.75" hidden="false" customHeight="true" outlineLevel="0" collapsed="false">
      <c r="A185" s="870"/>
      <c r="B185" s="881" t="s">
        <v>514</v>
      </c>
      <c r="C185" s="882" t="s">
        <v>515</v>
      </c>
      <c r="D185" s="883" t="n">
        <f aca="false">MCL!$G$87</f>
        <v>7196.66</v>
      </c>
      <c r="E185" s="883" t="n">
        <f aca="false">MCL!$H$87</f>
        <v>0</v>
      </c>
      <c r="F185" s="883" t="n">
        <f aca="false">MCL!$I$87</f>
        <v>0</v>
      </c>
      <c r="G185" s="883" t="n">
        <f aca="false">MCL!$J$87</f>
        <v>7040.09</v>
      </c>
      <c r="H185" s="883" t="n">
        <f aca="false">MCL!$K$87</f>
        <v>0</v>
      </c>
      <c r="I185" s="884" t="n">
        <f aca="false">MCL!$L$87</f>
        <v>0</v>
      </c>
      <c r="J185" s="885"/>
      <c r="L185" s="468"/>
      <c r="M185" s="468"/>
      <c r="N185" s="468"/>
      <c r="O185" s="468"/>
      <c r="P185" s="468"/>
      <c r="Q185" s="468"/>
      <c r="R185" s="468"/>
      <c r="S185" s="837"/>
    </row>
    <row r="186" s="258" customFormat="true" ht="21.75" hidden="false" customHeight="true" outlineLevel="0" collapsed="false">
      <c r="A186" s="870"/>
      <c r="B186" s="881"/>
      <c r="C186" s="886" t="s">
        <v>516</v>
      </c>
      <c r="D186" s="887" t="n">
        <v>0</v>
      </c>
      <c r="E186" s="887" t="n">
        <v>0</v>
      </c>
      <c r="F186" s="887" t="n">
        <v>0</v>
      </c>
      <c r="G186" s="887" t="n">
        <v>0</v>
      </c>
      <c r="H186" s="887" t="n">
        <v>0</v>
      </c>
      <c r="I186" s="888" t="n">
        <v>0</v>
      </c>
      <c r="J186" s="889"/>
      <c r="L186" s="468"/>
      <c r="M186" s="468"/>
      <c r="N186" s="468"/>
      <c r="O186" s="468"/>
      <c r="P186" s="468"/>
      <c r="Q186" s="468"/>
      <c r="R186" s="468"/>
      <c r="S186" s="837"/>
    </row>
    <row r="187" s="258" customFormat="true" ht="21.75" hidden="false" customHeight="true" outlineLevel="0" collapsed="false">
      <c r="A187" s="870"/>
      <c r="B187" s="881"/>
      <c r="C187" s="890" t="s">
        <v>517</v>
      </c>
      <c r="D187" s="891" t="n">
        <f aca="false">ROUND(((D185/30)*D186),2)</f>
        <v>0</v>
      </c>
      <c r="E187" s="891" t="n">
        <f aca="false">ROUND(((E185/30)*E186),2)</f>
        <v>0</v>
      </c>
      <c r="F187" s="891" t="n">
        <f aca="false">ROUND(((F185/30)*F186),2)</f>
        <v>0</v>
      </c>
      <c r="G187" s="891" t="n">
        <f aca="false">ROUND(((G185/30)*G186),2)</f>
        <v>0</v>
      </c>
      <c r="H187" s="891" t="n">
        <f aca="false">ROUND(((H185/30)*H186),2)</f>
        <v>0</v>
      </c>
      <c r="I187" s="892" t="n">
        <f aca="false">ROUND(((I185/30)*I186),2)</f>
        <v>0</v>
      </c>
      <c r="J187" s="893"/>
      <c r="L187" s="468"/>
      <c r="M187" s="468"/>
      <c r="N187" s="468"/>
      <c r="O187" s="468"/>
      <c r="P187" s="468"/>
      <c r="Q187" s="468"/>
      <c r="R187" s="468"/>
      <c r="S187" s="837"/>
    </row>
    <row r="188" customFormat="false" ht="39" hidden="false" customHeight="true" outlineLevel="0" collapsed="false">
      <c r="A188" s="894" t="s">
        <v>518</v>
      </c>
      <c r="B188" s="894"/>
      <c r="C188" s="894"/>
      <c r="D188" s="895" t="n">
        <f aca="false">D184+D187</f>
        <v>0</v>
      </c>
      <c r="E188" s="895" t="n">
        <f aca="false">E184+E187</f>
        <v>0</v>
      </c>
      <c r="F188" s="895" t="n">
        <f aca="false">F184+F187</f>
        <v>0</v>
      </c>
      <c r="G188" s="895" t="n">
        <f aca="false">G184+G187</f>
        <v>0</v>
      </c>
      <c r="H188" s="895" t="n">
        <f aca="false">H184+H187</f>
        <v>0</v>
      </c>
      <c r="I188" s="896" t="n">
        <f aca="false">I184+I187</f>
        <v>0</v>
      </c>
      <c r="J188" s="897"/>
      <c r="L188" s="468"/>
      <c r="M188" s="468"/>
      <c r="N188" s="468"/>
      <c r="O188" s="468"/>
      <c r="P188" s="468"/>
      <c r="Q188" s="468"/>
      <c r="R188" s="468"/>
      <c r="S188" s="837"/>
    </row>
    <row r="189" customFormat="false" ht="39.75" hidden="false" customHeight="true" outlineLevel="0" collapsed="false">
      <c r="A189" s="898" t="str">
        <f aca="false">A18</f>
        <v>TOTAL CATEGORIA</v>
      </c>
      <c r="B189" s="899"/>
      <c r="C189" s="899"/>
      <c r="D189" s="900" t="n">
        <f aca="false">D182-D188</f>
        <v>8820.25</v>
      </c>
      <c r="E189" s="900" t="n">
        <f aca="false">E182-E188</f>
        <v>0</v>
      </c>
      <c r="F189" s="900" t="n">
        <f aca="false">F182-F188</f>
        <v>0</v>
      </c>
      <c r="G189" s="900" t="n">
        <f aca="false">G182-G188</f>
        <v>17327.38</v>
      </c>
      <c r="H189" s="900" t="n">
        <f aca="false">H182-H188</f>
        <v>0</v>
      </c>
      <c r="I189" s="901" t="n">
        <f aca="false">I182-I188</f>
        <v>0</v>
      </c>
      <c r="J189" s="902"/>
      <c r="L189" s="468"/>
      <c r="M189" s="468"/>
      <c r="N189" s="468"/>
      <c r="O189" s="468"/>
      <c r="P189" s="468"/>
      <c r="Q189" s="468"/>
      <c r="R189" s="468"/>
      <c r="S189" s="837"/>
    </row>
    <row r="190" customFormat="false" ht="27.75" hidden="false" customHeight="true" outlineLevel="0" collapsed="false">
      <c r="A190" s="903" t="s">
        <v>520</v>
      </c>
      <c r="B190" s="903"/>
      <c r="C190" s="903"/>
      <c r="D190" s="903"/>
      <c r="E190" s="903"/>
      <c r="F190" s="903"/>
      <c r="G190" s="903"/>
      <c r="H190" s="903"/>
      <c r="I190" s="904" t="n">
        <f aca="false">SUM(D189:I189)</f>
        <v>26147.63</v>
      </c>
      <c r="J190" s="905" t="n">
        <f aca="false">RESUMO!F59</f>
        <v>0</v>
      </c>
      <c r="L190" s="468"/>
      <c r="M190" s="468"/>
      <c r="N190" s="468"/>
      <c r="O190" s="468"/>
      <c r="P190" s="468"/>
      <c r="Q190" s="468"/>
      <c r="R190" s="468"/>
      <c r="S190" s="837"/>
    </row>
    <row r="191" customFormat="false" ht="27.75" hidden="false" customHeight="true" outlineLevel="0" collapsed="false">
      <c r="A191" s="906" t="s">
        <v>521</v>
      </c>
      <c r="B191" s="906"/>
      <c r="C191" s="906"/>
      <c r="D191" s="906"/>
      <c r="E191" s="906"/>
      <c r="F191" s="906"/>
      <c r="G191" s="906"/>
      <c r="H191" s="906"/>
      <c r="I191" s="907" t="n">
        <f aca="false">RESUMO!N18</f>
        <v>26147.63</v>
      </c>
      <c r="J191" s="908"/>
      <c r="L191" s="468"/>
      <c r="M191" s="468"/>
      <c r="N191" s="468"/>
      <c r="O191" s="468"/>
      <c r="P191" s="468"/>
      <c r="Q191" s="468"/>
      <c r="R191" s="468"/>
      <c r="S191" s="837"/>
    </row>
    <row r="192" customFormat="false" ht="27.75" hidden="false" customHeight="true" outlineLevel="0" collapsed="false">
      <c r="A192" s="909" t="s">
        <v>522</v>
      </c>
      <c r="B192" s="909"/>
      <c r="C192" s="909"/>
      <c r="D192" s="909"/>
      <c r="E192" s="909"/>
      <c r="F192" s="909"/>
      <c r="G192" s="910"/>
      <c r="H192" s="911"/>
      <c r="I192" s="912"/>
      <c r="J192" s="912"/>
      <c r="L192" s="468"/>
      <c r="M192" s="468"/>
      <c r="N192" s="468"/>
      <c r="O192" s="468"/>
      <c r="P192" s="468"/>
      <c r="Q192" s="468"/>
      <c r="R192" s="468"/>
      <c r="S192" s="837"/>
    </row>
    <row r="193" customFormat="false" ht="27.75" hidden="false" customHeight="true" outlineLevel="0" collapsed="false">
      <c r="A193" s="913"/>
      <c r="B193" s="914"/>
      <c r="C193" s="915"/>
      <c r="D193" s="915"/>
      <c r="E193" s="915"/>
      <c r="F193" s="917"/>
      <c r="G193" s="918"/>
      <c r="H193" s="919"/>
      <c r="I193" s="920"/>
      <c r="J193" s="921"/>
      <c r="L193" s="922"/>
      <c r="M193" s="922"/>
      <c r="N193" s="922"/>
      <c r="O193" s="922"/>
      <c r="P193" s="922"/>
      <c r="Q193" s="922"/>
      <c r="R193" s="922"/>
      <c r="S193" s="923"/>
    </row>
    <row r="194" customFormat="false" ht="27.75" hidden="false" customHeight="true" outlineLevel="0" collapsed="false">
      <c r="A194" s="913"/>
      <c r="B194" s="924"/>
      <c r="C194" s="258"/>
      <c r="D194" s="258"/>
      <c r="E194" s="258"/>
      <c r="F194" s="925"/>
      <c r="G194" s="926"/>
      <c r="H194" s="927"/>
      <c r="I194" s="928"/>
      <c r="J194" s="929"/>
      <c r="L194" s="922"/>
      <c r="M194" s="922"/>
      <c r="N194" s="922"/>
      <c r="O194" s="922"/>
      <c r="P194" s="922"/>
      <c r="Q194" s="922"/>
      <c r="R194" s="922"/>
      <c r="S194" s="923"/>
      <c r="W194" s="258"/>
      <c r="X194" s="258"/>
      <c r="Y194" s="258"/>
      <c r="Z194" s="258"/>
      <c r="AA194" s="258"/>
      <c r="AB194" s="258"/>
      <c r="AC194" s="258"/>
      <c r="AD194" s="258"/>
      <c r="AE194" s="258"/>
      <c r="AF194" s="258"/>
      <c r="AG194" s="258"/>
      <c r="AH194" s="258"/>
      <c r="AI194" s="258"/>
      <c r="AJ194" s="258"/>
      <c r="AK194" s="258"/>
      <c r="AL194" s="258"/>
      <c r="AM194" s="258"/>
      <c r="AN194" s="258"/>
      <c r="AO194" s="258"/>
      <c r="AP194" s="258"/>
      <c r="AQ194" s="258"/>
      <c r="AR194" s="258"/>
      <c r="AS194" s="258"/>
      <c r="AT194" s="258"/>
      <c r="AU194" s="258"/>
      <c r="AV194" s="258"/>
      <c r="AW194" s="258"/>
      <c r="AX194" s="258"/>
      <c r="AY194" s="258"/>
      <c r="AZ194" s="258"/>
      <c r="BA194" s="258"/>
      <c r="BB194" s="258"/>
      <c r="BC194" s="258"/>
      <c r="BD194" s="258"/>
      <c r="BE194" s="258"/>
      <c r="BF194" s="258"/>
      <c r="BG194" s="258"/>
      <c r="BH194" s="258"/>
      <c r="BI194" s="258"/>
      <c r="BJ194" s="258"/>
      <c r="BK194" s="258"/>
      <c r="BL194" s="258"/>
      <c r="BM194" s="258"/>
      <c r="BN194" s="258"/>
      <c r="BO194" s="258"/>
      <c r="BP194" s="258"/>
      <c r="BQ194" s="258"/>
      <c r="BR194" s="258"/>
      <c r="BS194" s="258"/>
      <c r="BT194" s="258"/>
      <c r="BU194" s="258"/>
      <c r="BV194" s="258"/>
      <c r="BW194" s="258"/>
      <c r="BX194" s="258"/>
      <c r="BY194" s="258"/>
      <c r="BZ194" s="258"/>
      <c r="CA194" s="258"/>
      <c r="CB194" s="258"/>
      <c r="CC194" s="258"/>
      <c r="CD194" s="258"/>
      <c r="CE194" s="258"/>
      <c r="CF194" s="258"/>
      <c r="CG194" s="258"/>
      <c r="CH194" s="258"/>
      <c r="CI194" s="258"/>
      <c r="CJ194" s="258"/>
      <c r="CK194" s="258"/>
      <c r="CL194" s="258"/>
      <c r="CM194" s="258"/>
      <c r="CN194" s="258"/>
      <c r="CO194" s="258"/>
      <c r="CP194" s="258"/>
      <c r="CQ194" s="258"/>
      <c r="CR194" s="258"/>
      <c r="CS194" s="258"/>
      <c r="CT194" s="258"/>
      <c r="CU194" s="258"/>
      <c r="CV194" s="258"/>
      <c r="CW194" s="258"/>
      <c r="CX194" s="258"/>
      <c r="CY194" s="258"/>
      <c r="CZ194" s="258"/>
      <c r="DA194" s="258"/>
      <c r="DB194" s="258"/>
      <c r="DC194" s="258"/>
      <c r="DD194" s="258"/>
      <c r="DE194" s="258"/>
      <c r="DF194" s="258"/>
      <c r="DG194" s="258"/>
      <c r="DH194" s="258"/>
      <c r="DI194" s="258"/>
      <c r="DJ194" s="258"/>
      <c r="DK194" s="258"/>
      <c r="DL194" s="258"/>
      <c r="DM194" s="258"/>
      <c r="DN194" s="258"/>
      <c r="DO194" s="258"/>
      <c r="DP194" s="258"/>
      <c r="DQ194" s="258"/>
      <c r="DR194" s="258"/>
      <c r="DS194" s="258"/>
      <c r="DT194" s="258"/>
      <c r="DU194" s="258"/>
      <c r="DV194" s="258"/>
      <c r="DW194" s="258"/>
      <c r="DX194" s="258"/>
      <c r="DY194" s="258"/>
      <c r="DZ194" s="258"/>
      <c r="EA194" s="258"/>
      <c r="EB194" s="258"/>
      <c r="EC194" s="258"/>
      <c r="ED194" s="258"/>
      <c r="EE194" s="258"/>
      <c r="EF194" s="258"/>
      <c r="EG194" s="258"/>
      <c r="EH194" s="258"/>
      <c r="EI194" s="258"/>
      <c r="EJ194" s="258"/>
      <c r="EK194" s="258"/>
      <c r="EL194" s="258"/>
      <c r="EM194" s="258"/>
      <c r="EN194" s="258"/>
      <c r="EO194" s="258"/>
      <c r="EP194" s="258"/>
      <c r="EQ194" s="258"/>
      <c r="ER194" s="258"/>
      <c r="ES194" s="258"/>
      <c r="ET194" s="258"/>
      <c r="EU194" s="258"/>
      <c r="EV194" s="258"/>
      <c r="EW194" s="258"/>
      <c r="EX194" s="258"/>
      <c r="EY194" s="258"/>
      <c r="EZ194" s="258"/>
      <c r="FA194" s="258"/>
      <c r="FB194" s="258"/>
      <c r="FC194" s="258"/>
      <c r="FD194" s="258"/>
      <c r="FE194" s="258"/>
      <c r="FF194" s="258"/>
      <c r="FG194" s="258"/>
      <c r="FH194" s="258"/>
      <c r="FI194" s="258"/>
      <c r="FJ194" s="258"/>
      <c r="FK194" s="258"/>
      <c r="FL194" s="258"/>
      <c r="FM194" s="258"/>
      <c r="FN194" s="258"/>
      <c r="FO194" s="258"/>
      <c r="FP194" s="258"/>
      <c r="FQ194" s="258"/>
      <c r="FR194" s="258"/>
      <c r="FS194" s="258"/>
      <c r="FT194" s="258"/>
      <c r="FU194" s="258"/>
      <c r="FV194" s="258"/>
      <c r="FW194" s="258"/>
      <c r="FX194" s="258"/>
      <c r="FY194" s="258"/>
      <c r="FZ194" s="258"/>
      <c r="GA194" s="258"/>
      <c r="GB194" s="258"/>
      <c r="GC194" s="258"/>
      <c r="GD194" s="258"/>
      <c r="GE194" s="258"/>
      <c r="GF194" s="258"/>
      <c r="GG194" s="258"/>
      <c r="GH194" s="258"/>
      <c r="GI194" s="258"/>
      <c r="GJ194" s="258"/>
      <c r="GK194" s="258"/>
      <c r="GL194" s="258"/>
      <c r="GM194" s="258"/>
      <c r="GN194" s="258"/>
      <c r="GO194" s="258"/>
      <c r="GP194" s="258"/>
      <c r="GQ194" s="258"/>
      <c r="GR194" s="258"/>
      <c r="GS194" s="258"/>
      <c r="GT194" s="258"/>
      <c r="GU194" s="258"/>
      <c r="GV194" s="258"/>
      <c r="GW194" s="258"/>
      <c r="GX194" s="258"/>
      <c r="GY194" s="258"/>
      <c r="GZ194" s="258"/>
      <c r="HA194" s="258"/>
      <c r="HB194" s="258"/>
      <c r="HC194" s="258"/>
      <c r="HD194" s="258"/>
      <c r="HE194" s="258"/>
      <c r="HF194" s="258"/>
      <c r="HG194" s="258"/>
      <c r="HH194" s="258"/>
      <c r="HI194" s="258"/>
      <c r="HJ194" s="258"/>
      <c r="HK194" s="258"/>
      <c r="HL194" s="258"/>
      <c r="HM194" s="258"/>
      <c r="HN194" s="258"/>
      <c r="HO194" s="258"/>
      <c r="HP194" s="258"/>
      <c r="HQ194" s="258"/>
      <c r="HR194" s="258"/>
      <c r="HS194" s="258"/>
      <c r="HT194" s="258"/>
      <c r="HU194" s="258"/>
      <c r="HV194" s="258"/>
      <c r="HW194" s="258"/>
      <c r="HX194" s="258"/>
      <c r="HY194" s="258"/>
      <c r="HZ194" s="258"/>
      <c r="IA194" s="258"/>
      <c r="IB194" s="258"/>
      <c r="IC194" s="258"/>
      <c r="ID194" s="258"/>
      <c r="IE194" s="258"/>
      <c r="IF194" s="258"/>
      <c r="IG194" s="258"/>
      <c r="IH194" s="258"/>
      <c r="II194" s="258"/>
      <c r="IJ194" s="258"/>
      <c r="IK194" s="258"/>
      <c r="IL194" s="258"/>
      <c r="IM194" s="258"/>
      <c r="IN194" s="258"/>
      <c r="IO194" s="258"/>
      <c r="IP194" s="258"/>
      <c r="IQ194" s="258"/>
      <c r="IR194" s="258"/>
      <c r="IS194" s="258"/>
      <c r="IT194" s="258"/>
      <c r="IU194" s="258"/>
      <c r="IV194" s="258"/>
      <c r="IW194" s="258"/>
      <c r="IX194" s="258"/>
      <c r="IY194" s="258"/>
      <c r="IZ194" s="258"/>
      <c r="JA194" s="258"/>
      <c r="JB194" s="258"/>
      <c r="JC194" s="258"/>
      <c r="JD194" s="258"/>
      <c r="JE194" s="258"/>
      <c r="JF194" s="258"/>
      <c r="JG194" s="258"/>
      <c r="JH194" s="258"/>
      <c r="JI194" s="258"/>
      <c r="JJ194" s="258"/>
      <c r="JK194" s="258"/>
      <c r="JL194" s="258"/>
      <c r="JM194" s="258"/>
      <c r="JN194" s="258"/>
      <c r="JO194" s="258"/>
      <c r="JP194" s="258"/>
      <c r="JQ194" s="258"/>
      <c r="JR194" s="258"/>
      <c r="JS194" s="258"/>
      <c r="JT194" s="258"/>
      <c r="JU194" s="258"/>
      <c r="JV194" s="258"/>
      <c r="JW194" s="258"/>
      <c r="JX194" s="258"/>
      <c r="JY194" s="258"/>
      <c r="JZ194" s="258"/>
      <c r="KA194" s="258"/>
      <c r="KB194" s="258"/>
      <c r="KC194" s="258"/>
      <c r="KD194" s="258"/>
      <c r="KE194" s="258"/>
      <c r="KF194" s="258"/>
      <c r="KG194" s="258"/>
      <c r="KH194" s="258"/>
      <c r="KI194" s="258"/>
      <c r="KJ194" s="258"/>
      <c r="KK194" s="258"/>
      <c r="KL194" s="258"/>
      <c r="KM194" s="258"/>
      <c r="KN194" s="258"/>
      <c r="KO194" s="258"/>
      <c r="KP194" s="258"/>
      <c r="KQ194" s="258"/>
      <c r="KR194" s="258"/>
      <c r="KS194" s="258"/>
      <c r="KT194" s="258"/>
      <c r="KU194" s="258"/>
      <c r="KV194" s="258"/>
      <c r="KW194" s="258"/>
      <c r="KX194" s="258"/>
      <c r="KY194" s="258"/>
      <c r="KZ194" s="258"/>
      <c r="LA194" s="258"/>
      <c r="LB194" s="258"/>
      <c r="LC194" s="258"/>
      <c r="LD194" s="258"/>
      <c r="LE194" s="258"/>
      <c r="LF194" s="258"/>
      <c r="LG194" s="258"/>
      <c r="LH194" s="258"/>
      <c r="LI194" s="258"/>
      <c r="LJ194" s="258"/>
      <c r="LK194" s="258"/>
      <c r="LL194" s="258"/>
      <c r="LM194" s="258"/>
      <c r="LN194" s="258"/>
      <c r="LO194" s="258"/>
      <c r="LP194" s="258"/>
      <c r="LQ194" s="258"/>
      <c r="LR194" s="258"/>
      <c r="LS194" s="258"/>
      <c r="LT194" s="258"/>
      <c r="LU194" s="258"/>
      <c r="LV194" s="258"/>
      <c r="LW194" s="258"/>
      <c r="LX194" s="258"/>
      <c r="LY194" s="258"/>
      <c r="LZ194" s="258"/>
      <c r="MA194" s="258"/>
      <c r="MB194" s="258"/>
      <c r="MC194" s="258"/>
      <c r="MD194" s="258"/>
      <c r="ME194" s="258"/>
      <c r="MF194" s="258"/>
      <c r="MG194" s="258"/>
      <c r="MH194" s="258"/>
      <c r="MI194" s="258"/>
      <c r="MJ194" s="258"/>
      <c r="MK194" s="258"/>
      <c r="ML194" s="258"/>
      <c r="MM194" s="258"/>
      <c r="MN194" s="258"/>
      <c r="MO194" s="258"/>
      <c r="MP194" s="258"/>
      <c r="MQ194" s="258"/>
      <c r="MR194" s="258"/>
      <c r="MS194" s="258"/>
      <c r="MT194" s="258"/>
      <c r="MU194" s="258"/>
      <c r="MV194" s="258"/>
      <c r="MW194" s="258"/>
      <c r="MX194" s="258"/>
      <c r="MY194" s="258"/>
      <c r="MZ194" s="258"/>
      <c r="NA194" s="258"/>
      <c r="NB194" s="258"/>
      <c r="NC194" s="258"/>
      <c r="ND194" s="258"/>
      <c r="NE194" s="258"/>
      <c r="NF194" s="258"/>
      <c r="NG194" s="258"/>
      <c r="NH194" s="258"/>
      <c r="NI194" s="258"/>
      <c r="NJ194" s="258"/>
      <c r="NK194" s="258"/>
      <c r="NL194" s="258"/>
      <c r="NM194" s="258"/>
      <c r="NN194" s="258"/>
      <c r="NO194" s="258"/>
      <c r="NP194" s="258"/>
      <c r="NQ194" s="258"/>
      <c r="NR194" s="258"/>
      <c r="NS194" s="258"/>
      <c r="NT194" s="258"/>
      <c r="NU194" s="258"/>
      <c r="NV194" s="258"/>
      <c r="NW194" s="258"/>
      <c r="NX194" s="258"/>
      <c r="NY194" s="258"/>
      <c r="NZ194" s="258"/>
      <c r="OA194" s="258"/>
      <c r="OB194" s="258"/>
      <c r="OC194" s="258"/>
      <c r="OD194" s="258"/>
      <c r="OE194" s="258"/>
      <c r="OF194" s="258"/>
      <c r="OG194" s="258"/>
      <c r="OH194" s="258"/>
      <c r="OI194" s="258"/>
      <c r="OJ194" s="258"/>
      <c r="OK194" s="258"/>
      <c r="OL194" s="258"/>
      <c r="OM194" s="258"/>
      <c r="ON194" s="258"/>
      <c r="OO194" s="258"/>
      <c r="OP194" s="258"/>
      <c r="OQ194" s="258"/>
      <c r="OR194" s="258"/>
      <c r="OS194" s="258"/>
      <c r="OT194" s="258"/>
      <c r="OU194" s="258"/>
      <c r="OV194" s="258"/>
      <c r="OW194" s="258"/>
      <c r="OX194" s="258"/>
      <c r="OY194" s="258"/>
      <c r="OZ194" s="258"/>
      <c r="PA194" s="258"/>
      <c r="PB194" s="258"/>
      <c r="PC194" s="258"/>
      <c r="PD194" s="258"/>
      <c r="PE194" s="258"/>
      <c r="PF194" s="258"/>
      <c r="PG194" s="258"/>
      <c r="PH194" s="258"/>
      <c r="PI194" s="258"/>
      <c r="PJ194" s="258"/>
      <c r="PK194" s="258"/>
      <c r="PL194" s="258"/>
      <c r="PM194" s="258"/>
      <c r="PN194" s="258"/>
      <c r="PO194" s="258"/>
      <c r="PP194" s="258"/>
      <c r="PQ194" s="258"/>
      <c r="PR194" s="258"/>
      <c r="PS194" s="258"/>
      <c r="PT194" s="258"/>
      <c r="PU194" s="258"/>
      <c r="PV194" s="258"/>
      <c r="PW194" s="258"/>
      <c r="PX194" s="258"/>
      <c r="PY194" s="258"/>
      <c r="PZ194" s="258"/>
      <c r="QA194" s="258"/>
      <c r="QB194" s="258"/>
      <c r="QC194" s="258"/>
      <c r="QD194" s="258"/>
      <c r="QE194" s="258"/>
      <c r="QF194" s="258"/>
      <c r="QG194" s="258"/>
      <c r="QH194" s="258"/>
      <c r="QI194" s="258"/>
      <c r="QJ194" s="258"/>
      <c r="QK194" s="258"/>
      <c r="QL194" s="258"/>
      <c r="QM194" s="258"/>
      <c r="QN194" s="258"/>
      <c r="QO194" s="258"/>
      <c r="QP194" s="258"/>
      <c r="QQ194" s="258"/>
      <c r="QR194" s="258"/>
      <c r="QS194" s="258"/>
      <c r="QT194" s="258"/>
      <c r="QU194" s="258"/>
      <c r="QV194" s="258"/>
      <c r="QW194" s="258"/>
      <c r="QX194" s="258"/>
      <c r="QY194" s="258"/>
      <c r="QZ194" s="258"/>
      <c r="RA194" s="258"/>
      <c r="RB194" s="258"/>
      <c r="RC194" s="258"/>
      <c r="RD194" s="258"/>
      <c r="RE194" s="258"/>
      <c r="RF194" s="258"/>
      <c r="RG194" s="258"/>
      <c r="RH194" s="258"/>
      <c r="RI194" s="258"/>
      <c r="RJ194" s="258"/>
      <c r="RK194" s="258"/>
      <c r="RL194" s="258"/>
      <c r="RM194" s="258"/>
      <c r="RN194" s="258"/>
      <c r="RO194" s="258"/>
      <c r="RP194" s="258"/>
      <c r="RQ194" s="258"/>
      <c r="RR194" s="258"/>
      <c r="RS194" s="258"/>
      <c r="RT194" s="258"/>
      <c r="RU194" s="258"/>
      <c r="RV194" s="258"/>
      <c r="RW194" s="258"/>
      <c r="RX194" s="258"/>
      <c r="RY194" s="258"/>
      <c r="RZ194" s="258"/>
      <c r="SA194" s="258"/>
      <c r="SB194" s="258"/>
      <c r="SC194" s="258"/>
      <c r="SD194" s="258"/>
      <c r="SE194" s="258"/>
      <c r="SF194" s="258"/>
      <c r="SG194" s="258"/>
      <c r="SH194" s="258"/>
      <c r="SI194" s="258"/>
      <c r="SJ194" s="258"/>
      <c r="SK194" s="258"/>
      <c r="SL194" s="258"/>
      <c r="SM194" s="258"/>
      <c r="SN194" s="258"/>
      <c r="SO194" s="258"/>
      <c r="SP194" s="258"/>
      <c r="SQ194" s="258"/>
      <c r="SR194" s="258"/>
      <c r="SS194" s="258"/>
      <c r="ST194" s="258"/>
      <c r="SU194" s="258"/>
      <c r="SV194" s="258"/>
      <c r="SW194" s="258"/>
      <c r="SX194" s="258"/>
      <c r="SY194" s="258"/>
      <c r="SZ194" s="258"/>
      <c r="TA194" s="258"/>
      <c r="TB194" s="258"/>
      <c r="TC194" s="258"/>
      <c r="TD194" s="258"/>
      <c r="TE194" s="258"/>
      <c r="TF194" s="258"/>
      <c r="TG194" s="258"/>
      <c r="TH194" s="258"/>
      <c r="TI194" s="258"/>
      <c r="TJ194" s="258"/>
      <c r="TK194" s="258"/>
      <c r="TL194" s="258"/>
      <c r="TM194" s="258"/>
      <c r="TN194" s="258"/>
      <c r="TO194" s="258"/>
      <c r="TP194" s="258"/>
      <c r="TQ194" s="258"/>
      <c r="TR194" s="258"/>
      <c r="TS194" s="258"/>
      <c r="TT194" s="258"/>
      <c r="TU194" s="258"/>
      <c r="TV194" s="258"/>
      <c r="TW194" s="258"/>
      <c r="TX194" s="258"/>
      <c r="TY194" s="258"/>
      <c r="TZ194" s="258"/>
      <c r="UA194" s="258"/>
      <c r="UB194" s="258"/>
      <c r="UC194" s="258"/>
      <c r="UD194" s="258"/>
      <c r="UE194" s="258"/>
      <c r="UF194" s="258"/>
      <c r="UG194" s="258"/>
      <c r="UH194" s="258"/>
      <c r="UI194" s="258"/>
      <c r="UJ194" s="258"/>
      <c r="UK194" s="258"/>
      <c r="UL194" s="258"/>
      <c r="UM194" s="258"/>
      <c r="UN194" s="258"/>
      <c r="UO194" s="258"/>
      <c r="UP194" s="258"/>
      <c r="UQ194" s="258"/>
      <c r="UR194" s="258"/>
      <c r="US194" s="258"/>
      <c r="UT194" s="258"/>
      <c r="UU194" s="258"/>
      <c r="UV194" s="258"/>
      <c r="UW194" s="258"/>
      <c r="UX194" s="258"/>
      <c r="UY194" s="258"/>
      <c r="UZ194" s="258"/>
      <c r="VA194" s="258"/>
      <c r="VB194" s="258"/>
      <c r="VC194" s="258"/>
      <c r="VD194" s="258"/>
      <c r="VE194" s="258"/>
      <c r="VF194" s="258"/>
      <c r="VG194" s="258"/>
      <c r="VH194" s="258"/>
      <c r="VI194" s="258"/>
      <c r="VJ194" s="258"/>
      <c r="VK194" s="258"/>
      <c r="VL194" s="258"/>
      <c r="VM194" s="258"/>
      <c r="VN194" s="258"/>
      <c r="VO194" s="258"/>
      <c r="VP194" s="258"/>
      <c r="VQ194" s="258"/>
      <c r="VR194" s="258"/>
      <c r="VS194" s="258"/>
      <c r="VT194" s="258"/>
      <c r="VU194" s="258"/>
      <c r="VV194" s="258"/>
      <c r="VW194" s="258"/>
      <c r="VX194" s="258"/>
      <c r="VY194" s="258"/>
      <c r="VZ194" s="258"/>
      <c r="WA194" s="258"/>
      <c r="WB194" s="258"/>
      <c r="WC194" s="258"/>
      <c r="WD194" s="258"/>
      <c r="WE194" s="258"/>
      <c r="WF194" s="258"/>
      <c r="WG194" s="258"/>
      <c r="WH194" s="258"/>
      <c r="WI194" s="258"/>
      <c r="WJ194" s="258"/>
      <c r="WK194" s="258"/>
      <c r="WL194" s="258"/>
      <c r="WM194" s="258"/>
      <c r="WN194" s="258"/>
      <c r="WO194" s="258"/>
      <c r="WP194" s="258"/>
      <c r="WQ194" s="258"/>
      <c r="WR194" s="258"/>
      <c r="WS194" s="258"/>
      <c r="WT194" s="258"/>
      <c r="WU194" s="258"/>
      <c r="WV194" s="258"/>
      <c r="WW194" s="258"/>
      <c r="WX194" s="258"/>
      <c r="WY194" s="258"/>
      <c r="WZ194" s="258"/>
      <c r="XA194" s="258"/>
      <c r="XB194" s="258"/>
      <c r="XC194" s="258"/>
      <c r="XD194" s="258"/>
      <c r="XE194" s="258"/>
      <c r="XF194" s="258"/>
      <c r="XG194" s="258"/>
      <c r="XH194" s="258"/>
      <c r="XI194" s="258"/>
      <c r="XJ194" s="258"/>
      <c r="XK194" s="258"/>
      <c r="XL194" s="258"/>
      <c r="XM194" s="258"/>
      <c r="XN194" s="258"/>
      <c r="XO194" s="258"/>
      <c r="XP194" s="258"/>
      <c r="XQ194" s="258"/>
      <c r="XR194" s="258"/>
      <c r="XS194" s="258"/>
      <c r="XT194" s="258"/>
      <c r="XU194" s="258"/>
      <c r="XV194" s="258"/>
      <c r="XW194" s="258"/>
      <c r="XX194" s="258"/>
      <c r="XY194" s="258"/>
      <c r="XZ194" s="258"/>
      <c r="YA194" s="258"/>
      <c r="YB194" s="258"/>
      <c r="YC194" s="258"/>
      <c r="YD194" s="258"/>
      <c r="YE194" s="258"/>
      <c r="YF194" s="258"/>
      <c r="YG194" s="258"/>
      <c r="YH194" s="258"/>
      <c r="YI194" s="258"/>
      <c r="YJ194" s="258"/>
      <c r="YK194" s="258"/>
      <c r="YL194" s="258"/>
      <c r="YM194" s="258"/>
      <c r="YN194" s="258"/>
      <c r="YO194" s="258"/>
      <c r="YP194" s="258"/>
      <c r="YQ194" s="258"/>
      <c r="YR194" s="258"/>
      <c r="YS194" s="258"/>
      <c r="YT194" s="258"/>
      <c r="YU194" s="258"/>
      <c r="YV194" s="258"/>
      <c r="YW194" s="258"/>
      <c r="YX194" s="258"/>
      <c r="YY194" s="258"/>
      <c r="YZ194" s="258"/>
      <c r="ZA194" s="258"/>
      <c r="ZB194" s="258"/>
      <c r="ZC194" s="258"/>
      <c r="ZD194" s="258"/>
      <c r="ZE194" s="258"/>
      <c r="ZF194" s="258"/>
      <c r="ZG194" s="258"/>
      <c r="ZH194" s="258"/>
      <c r="ZI194" s="258"/>
      <c r="ZJ194" s="258"/>
      <c r="ZK194" s="258"/>
      <c r="ZL194" s="258"/>
      <c r="ZM194" s="258"/>
      <c r="ZN194" s="258"/>
      <c r="ZO194" s="258"/>
      <c r="ZP194" s="258"/>
      <c r="ZQ194" s="258"/>
      <c r="ZR194" s="258"/>
      <c r="ZS194" s="258"/>
      <c r="ZT194" s="258"/>
      <c r="ZU194" s="258"/>
      <c r="ZV194" s="258"/>
      <c r="ZW194" s="258"/>
      <c r="ZX194" s="258"/>
      <c r="ZY194" s="258"/>
      <c r="ZZ194" s="258"/>
      <c r="AAA194" s="258"/>
      <c r="AAB194" s="258"/>
      <c r="AAC194" s="258"/>
      <c r="AAD194" s="258"/>
      <c r="AAE194" s="258"/>
      <c r="AAF194" s="258"/>
      <c r="AAG194" s="258"/>
      <c r="AAH194" s="258"/>
      <c r="AAI194" s="258"/>
      <c r="AAJ194" s="258"/>
      <c r="AAK194" s="258"/>
      <c r="AAL194" s="258"/>
      <c r="AAM194" s="258"/>
      <c r="AAN194" s="258"/>
      <c r="AAO194" s="258"/>
      <c r="AAP194" s="258"/>
      <c r="AAQ194" s="258"/>
      <c r="AAR194" s="258"/>
      <c r="AAS194" s="258"/>
      <c r="AAT194" s="258"/>
      <c r="AAU194" s="258"/>
      <c r="AAV194" s="258"/>
      <c r="AAW194" s="258"/>
      <c r="AAX194" s="258"/>
      <c r="AAY194" s="258"/>
      <c r="AAZ194" s="258"/>
      <c r="ABA194" s="258"/>
      <c r="ABB194" s="258"/>
      <c r="ABC194" s="258"/>
      <c r="ABD194" s="258"/>
      <c r="ABE194" s="258"/>
      <c r="ABF194" s="258"/>
      <c r="ABG194" s="258"/>
      <c r="ABH194" s="258"/>
      <c r="ABI194" s="258"/>
      <c r="ABJ194" s="258"/>
      <c r="ABK194" s="258"/>
      <c r="ABL194" s="258"/>
      <c r="ABM194" s="258"/>
      <c r="ABN194" s="258"/>
      <c r="ABO194" s="258"/>
      <c r="ABP194" s="258"/>
      <c r="ABQ194" s="258"/>
      <c r="ABR194" s="258"/>
      <c r="ABS194" s="258"/>
      <c r="ABT194" s="258"/>
      <c r="ABU194" s="258"/>
      <c r="ABV194" s="258"/>
      <c r="ABW194" s="258"/>
      <c r="ABX194" s="258"/>
      <c r="ABY194" s="258"/>
      <c r="ABZ194" s="258"/>
      <c r="ACA194" s="258"/>
      <c r="ACB194" s="258"/>
      <c r="ACC194" s="258"/>
      <c r="ACD194" s="258"/>
      <c r="ACE194" s="258"/>
      <c r="ACF194" s="258"/>
      <c r="ACG194" s="258"/>
      <c r="ACH194" s="258"/>
      <c r="ACI194" s="258"/>
      <c r="ACJ194" s="258"/>
      <c r="ACK194" s="258"/>
      <c r="ACL194" s="258"/>
      <c r="ACM194" s="258"/>
      <c r="ACN194" s="258"/>
      <c r="ACO194" s="258"/>
      <c r="ACP194" s="258"/>
      <c r="ACQ194" s="258"/>
      <c r="ACR194" s="258"/>
      <c r="ACS194" s="258"/>
      <c r="ACT194" s="258"/>
      <c r="ACU194" s="258"/>
      <c r="ACV194" s="258"/>
      <c r="ACW194" s="258"/>
      <c r="ACX194" s="258"/>
      <c r="ACY194" s="258"/>
      <c r="ACZ194" s="258"/>
      <c r="ADA194" s="258"/>
      <c r="ADB194" s="258"/>
      <c r="ADC194" s="258"/>
      <c r="ADD194" s="258"/>
      <c r="ADE194" s="258"/>
      <c r="ADF194" s="258"/>
      <c r="ADG194" s="258"/>
      <c r="ADH194" s="258"/>
      <c r="ADI194" s="258"/>
      <c r="ADJ194" s="258"/>
      <c r="ADK194" s="258"/>
      <c r="ADL194" s="258"/>
      <c r="ADM194" s="258"/>
      <c r="ADN194" s="258"/>
      <c r="ADO194" s="258"/>
      <c r="ADP194" s="258"/>
      <c r="ADQ194" s="258"/>
      <c r="ADR194" s="258"/>
      <c r="ADS194" s="258"/>
      <c r="ADT194" s="258"/>
      <c r="ADU194" s="258"/>
      <c r="ADV194" s="258"/>
      <c r="ADW194" s="258"/>
      <c r="ADX194" s="258"/>
      <c r="ADY194" s="258"/>
      <c r="ADZ194" s="258"/>
      <c r="AEA194" s="258"/>
      <c r="AEB194" s="258"/>
      <c r="AEC194" s="258"/>
      <c r="AED194" s="258"/>
      <c r="AEE194" s="258"/>
      <c r="AEF194" s="258"/>
      <c r="AEG194" s="258"/>
      <c r="AEH194" s="258"/>
      <c r="AEI194" s="258"/>
      <c r="AEJ194" s="258"/>
      <c r="AEK194" s="258"/>
      <c r="AEL194" s="258"/>
      <c r="AEM194" s="258"/>
      <c r="AEN194" s="258"/>
      <c r="AEO194" s="258"/>
      <c r="AEP194" s="258"/>
      <c r="AEQ194" s="258"/>
      <c r="AER194" s="258"/>
      <c r="AES194" s="258"/>
      <c r="AET194" s="258"/>
      <c r="AEU194" s="258"/>
      <c r="AEV194" s="258"/>
      <c r="AEW194" s="258"/>
      <c r="AEX194" s="258"/>
      <c r="AEY194" s="258"/>
      <c r="AEZ194" s="258"/>
      <c r="AFA194" s="258"/>
      <c r="AFB194" s="258"/>
      <c r="AFC194" s="258"/>
      <c r="AFD194" s="258"/>
      <c r="AFE194" s="258"/>
      <c r="AFF194" s="258"/>
      <c r="AFG194" s="258"/>
      <c r="AFH194" s="258"/>
      <c r="AFI194" s="258"/>
      <c r="AFJ194" s="258"/>
      <c r="AFK194" s="258"/>
      <c r="AFL194" s="258"/>
      <c r="AFM194" s="258"/>
      <c r="AFN194" s="258"/>
      <c r="AFO194" s="258"/>
      <c r="AFP194" s="258"/>
      <c r="AFQ194" s="258"/>
      <c r="AFR194" s="258"/>
      <c r="AFS194" s="258"/>
      <c r="AFT194" s="258"/>
      <c r="AFU194" s="258"/>
      <c r="AFV194" s="258"/>
      <c r="AFW194" s="258"/>
      <c r="AFX194" s="258"/>
      <c r="AFY194" s="258"/>
      <c r="AFZ194" s="258"/>
      <c r="AGA194" s="258"/>
      <c r="AGB194" s="258"/>
      <c r="AGC194" s="258"/>
      <c r="AGD194" s="258"/>
      <c r="AGE194" s="258"/>
      <c r="AGF194" s="258"/>
      <c r="AGG194" s="258"/>
      <c r="AGH194" s="258"/>
      <c r="AGI194" s="258"/>
      <c r="AGJ194" s="258"/>
      <c r="AGK194" s="258"/>
      <c r="AGL194" s="258"/>
      <c r="AGM194" s="258"/>
      <c r="AGN194" s="258"/>
      <c r="AGO194" s="258"/>
      <c r="AGP194" s="258"/>
      <c r="AGQ194" s="258"/>
      <c r="AGR194" s="258"/>
      <c r="AGS194" s="258"/>
      <c r="AGT194" s="258"/>
      <c r="AGU194" s="258"/>
      <c r="AGV194" s="258"/>
      <c r="AGW194" s="258"/>
      <c r="AGX194" s="258"/>
      <c r="AGY194" s="258"/>
      <c r="AGZ194" s="258"/>
      <c r="AHA194" s="258"/>
      <c r="AHB194" s="258"/>
      <c r="AHC194" s="258"/>
      <c r="AHD194" s="258"/>
      <c r="AHE194" s="258"/>
      <c r="AHF194" s="258"/>
      <c r="AHG194" s="258"/>
      <c r="AHH194" s="258"/>
      <c r="AHI194" s="258"/>
      <c r="AHJ194" s="258"/>
      <c r="AHK194" s="258"/>
      <c r="AHL194" s="258"/>
      <c r="AHM194" s="258"/>
      <c r="AHN194" s="258"/>
      <c r="AHO194" s="258"/>
      <c r="AHP194" s="258"/>
      <c r="AHQ194" s="258"/>
      <c r="AHR194" s="258"/>
      <c r="AHS194" s="258"/>
      <c r="AHT194" s="258"/>
      <c r="AHU194" s="258"/>
      <c r="AHV194" s="258"/>
      <c r="AHW194" s="258"/>
      <c r="AHX194" s="258"/>
      <c r="AHY194" s="258"/>
      <c r="AHZ194" s="258"/>
      <c r="AIA194" s="258"/>
      <c r="AIB194" s="258"/>
      <c r="AIC194" s="258"/>
      <c r="AID194" s="258"/>
      <c r="AIE194" s="258"/>
      <c r="AIF194" s="258"/>
      <c r="AIG194" s="258"/>
      <c r="AIH194" s="258"/>
      <c r="AII194" s="258"/>
      <c r="AIJ194" s="258"/>
      <c r="AIK194" s="258"/>
      <c r="AIL194" s="258"/>
      <c r="AIM194" s="258"/>
      <c r="AIN194" s="258"/>
      <c r="AIO194" s="258"/>
      <c r="AIP194" s="258"/>
      <c r="AIQ194" s="258"/>
      <c r="AIR194" s="258"/>
      <c r="AIS194" s="258"/>
      <c r="AIT194" s="258"/>
      <c r="AIU194" s="258"/>
      <c r="AIV194" s="258"/>
      <c r="AIW194" s="258"/>
      <c r="AIX194" s="258"/>
      <c r="AIY194" s="258"/>
      <c r="AIZ194" s="258"/>
      <c r="AJA194" s="258"/>
      <c r="AJB194" s="258"/>
      <c r="AJC194" s="258"/>
      <c r="AJD194" s="258"/>
      <c r="AJE194" s="258"/>
      <c r="AJF194" s="258"/>
      <c r="AJG194" s="258"/>
      <c r="AJH194" s="258"/>
      <c r="AJI194" s="258"/>
      <c r="AJJ194" s="258"/>
      <c r="AJK194" s="258"/>
      <c r="AJL194" s="258"/>
      <c r="AJM194" s="258"/>
      <c r="AJN194" s="258"/>
      <c r="AJO194" s="258"/>
      <c r="AJP194" s="258"/>
      <c r="AJQ194" s="258"/>
      <c r="AJR194" s="258"/>
      <c r="AJS194" s="258"/>
      <c r="AJT194" s="258"/>
      <c r="AJU194" s="258"/>
      <c r="AJV194" s="258"/>
      <c r="AJW194" s="258"/>
      <c r="AJX194" s="258"/>
      <c r="AJY194" s="258"/>
      <c r="AJZ194" s="258"/>
      <c r="AKA194" s="258"/>
      <c r="AKB194" s="258"/>
      <c r="AKC194" s="258"/>
      <c r="AKD194" s="258"/>
      <c r="AKE194" s="258"/>
      <c r="AKF194" s="258"/>
      <c r="AKG194" s="258"/>
      <c r="AKH194" s="258"/>
      <c r="AKI194" s="258"/>
      <c r="AKJ194" s="258"/>
      <c r="AKK194" s="258"/>
      <c r="AKL194" s="258"/>
      <c r="AKM194" s="258"/>
      <c r="AKN194" s="258"/>
      <c r="AKO194" s="258"/>
      <c r="AKP194" s="258"/>
      <c r="AKQ194" s="258"/>
      <c r="AKR194" s="258"/>
      <c r="AKS194" s="258"/>
      <c r="AKT194" s="258"/>
      <c r="AKU194" s="258"/>
      <c r="AKV194" s="258"/>
      <c r="AKW194" s="258"/>
      <c r="AKX194" s="258"/>
      <c r="AKY194" s="258"/>
      <c r="AKZ194" s="258"/>
      <c r="ALA194" s="258"/>
      <c r="ALB194" s="258"/>
      <c r="ALC194" s="258"/>
      <c r="ALD194" s="258"/>
      <c r="ALE194" s="258"/>
      <c r="ALF194" s="258"/>
      <c r="ALG194" s="258"/>
      <c r="ALH194" s="258"/>
      <c r="ALI194" s="258"/>
      <c r="ALJ194" s="258"/>
      <c r="ALK194" s="258"/>
      <c r="ALL194" s="258"/>
      <c r="ALM194" s="258"/>
      <c r="ALN194" s="258"/>
      <c r="ALO194" s="258"/>
      <c r="ALP194" s="258"/>
      <c r="ALQ194" s="258"/>
      <c r="ALR194" s="258"/>
      <c r="ALS194" s="258"/>
      <c r="ALT194" s="258"/>
      <c r="ALU194" s="258"/>
      <c r="ALV194" s="258"/>
      <c r="ALW194" s="258"/>
      <c r="ALX194" s="258"/>
      <c r="ALY194" s="258"/>
      <c r="ALZ194" s="258"/>
      <c r="AMA194" s="258"/>
      <c r="AMB194" s="258"/>
      <c r="AMC194" s="258"/>
    </row>
    <row r="195" customFormat="false" ht="27.75" hidden="false" customHeight="true" outlineLevel="0" collapsed="false">
      <c r="A195" s="930"/>
      <c r="B195" s="930"/>
      <c r="C195" s="930"/>
      <c r="D195" s="930"/>
      <c r="E195" s="930"/>
      <c r="F195" s="930"/>
      <c r="G195" s="931" t="s">
        <v>134</v>
      </c>
      <c r="H195" s="932" t="n">
        <f aca="false">Dados!D33</f>
        <v>0.04</v>
      </c>
      <c r="I195" s="933" t="n">
        <f aca="false">SUM(I193:I194)</f>
        <v>0</v>
      </c>
      <c r="J195" s="934"/>
      <c r="L195" s="468"/>
      <c r="M195" s="468"/>
      <c r="N195" s="468"/>
      <c r="O195" s="468"/>
      <c r="P195" s="468"/>
      <c r="Q195" s="468"/>
      <c r="R195" s="468"/>
      <c r="S195" s="837"/>
      <c r="W195" s="258"/>
      <c r="X195" s="258"/>
      <c r="Y195" s="258"/>
      <c r="Z195" s="258"/>
      <c r="AA195" s="258"/>
      <c r="AB195" s="258"/>
      <c r="AC195" s="258"/>
      <c r="AD195" s="258"/>
      <c r="AE195" s="258"/>
      <c r="AF195" s="258"/>
      <c r="AG195" s="258"/>
      <c r="AH195" s="258"/>
      <c r="AI195" s="258"/>
      <c r="AJ195" s="258"/>
      <c r="AK195" s="258"/>
      <c r="AL195" s="258"/>
      <c r="AM195" s="258"/>
      <c r="AN195" s="258"/>
      <c r="AO195" s="258"/>
      <c r="AP195" s="258"/>
      <c r="AQ195" s="258"/>
      <c r="AR195" s="258"/>
      <c r="AS195" s="258"/>
      <c r="AT195" s="258"/>
      <c r="AU195" s="258"/>
      <c r="AV195" s="258"/>
      <c r="AW195" s="258"/>
      <c r="AX195" s="258"/>
      <c r="AY195" s="258"/>
      <c r="AZ195" s="258"/>
      <c r="BA195" s="258"/>
      <c r="BB195" s="258"/>
      <c r="BC195" s="258"/>
      <c r="BD195" s="258"/>
      <c r="BE195" s="258"/>
      <c r="BF195" s="258"/>
      <c r="BG195" s="258"/>
      <c r="BH195" s="258"/>
      <c r="BI195" s="258"/>
      <c r="BJ195" s="258"/>
      <c r="BK195" s="258"/>
      <c r="BL195" s="258"/>
      <c r="BM195" s="258"/>
      <c r="BN195" s="258"/>
      <c r="BO195" s="258"/>
      <c r="BP195" s="258"/>
      <c r="BQ195" s="258"/>
      <c r="BR195" s="258"/>
      <c r="BS195" s="258"/>
      <c r="BT195" s="258"/>
      <c r="BU195" s="258"/>
      <c r="BV195" s="258"/>
      <c r="BW195" s="258"/>
      <c r="BX195" s="258"/>
      <c r="BY195" s="258"/>
      <c r="BZ195" s="258"/>
      <c r="CA195" s="258"/>
      <c r="CB195" s="258"/>
      <c r="CC195" s="258"/>
      <c r="CD195" s="258"/>
      <c r="CE195" s="258"/>
      <c r="CF195" s="258"/>
      <c r="CG195" s="258"/>
      <c r="CH195" s="258"/>
      <c r="CI195" s="258"/>
      <c r="CJ195" s="258"/>
      <c r="CK195" s="258"/>
      <c r="CL195" s="258"/>
      <c r="CM195" s="258"/>
      <c r="CN195" s="258"/>
      <c r="CO195" s="258"/>
      <c r="CP195" s="258"/>
      <c r="CQ195" s="258"/>
      <c r="CR195" s="258"/>
      <c r="CS195" s="258"/>
      <c r="CT195" s="258"/>
      <c r="CU195" s="258"/>
      <c r="CV195" s="258"/>
      <c r="CW195" s="258"/>
      <c r="CX195" s="258"/>
      <c r="CY195" s="258"/>
      <c r="CZ195" s="258"/>
      <c r="DA195" s="258"/>
      <c r="DB195" s="258"/>
      <c r="DC195" s="258"/>
      <c r="DD195" s="258"/>
      <c r="DE195" s="258"/>
      <c r="DF195" s="258"/>
      <c r="DG195" s="258"/>
      <c r="DH195" s="258"/>
      <c r="DI195" s="258"/>
      <c r="DJ195" s="258"/>
      <c r="DK195" s="258"/>
      <c r="DL195" s="258"/>
      <c r="DM195" s="258"/>
      <c r="DN195" s="258"/>
      <c r="DO195" s="258"/>
      <c r="DP195" s="258"/>
      <c r="DQ195" s="258"/>
      <c r="DR195" s="258"/>
      <c r="DS195" s="258"/>
      <c r="DT195" s="258"/>
      <c r="DU195" s="258"/>
      <c r="DV195" s="258"/>
      <c r="DW195" s="258"/>
      <c r="DX195" s="258"/>
      <c r="DY195" s="258"/>
      <c r="DZ195" s="258"/>
      <c r="EA195" s="258"/>
      <c r="EB195" s="258"/>
      <c r="EC195" s="258"/>
      <c r="ED195" s="258"/>
      <c r="EE195" s="258"/>
      <c r="EF195" s="258"/>
      <c r="EG195" s="258"/>
      <c r="EH195" s="258"/>
      <c r="EI195" s="258"/>
      <c r="EJ195" s="258"/>
      <c r="EK195" s="258"/>
      <c r="EL195" s="258"/>
      <c r="EM195" s="258"/>
      <c r="EN195" s="258"/>
      <c r="EO195" s="258"/>
      <c r="EP195" s="258"/>
      <c r="EQ195" s="258"/>
      <c r="ER195" s="258"/>
      <c r="ES195" s="258"/>
      <c r="ET195" s="258"/>
      <c r="EU195" s="258"/>
      <c r="EV195" s="258"/>
      <c r="EW195" s="258"/>
      <c r="EX195" s="258"/>
      <c r="EY195" s="258"/>
      <c r="EZ195" s="258"/>
      <c r="FA195" s="258"/>
      <c r="FB195" s="258"/>
      <c r="FC195" s="258"/>
      <c r="FD195" s="258"/>
      <c r="FE195" s="258"/>
      <c r="FF195" s="258"/>
      <c r="FG195" s="258"/>
      <c r="FH195" s="258"/>
      <c r="FI195" s="258"/>
      <c r="FJ195" s="258"/>
      <c r="FK195" s="258"/>
      <c r="FL195" s="258"/>
      <c r="FM195" s="258"/>
      <c r="FN195" s="258"/>
      <c r="FO195" s="258"/>
      <c r="FP195" s="258"/>
      <c r="FQ195" s="258"/>
      <c r="FR195" s="258"/>
      <c r="FS195" s="258"/>
      <c r="FT195" s="258"/>
      <c r="FU195" s="258"/>
      <c r="FV195" s="258"/>
      <c r="FW195" s="258"/>
      <c r="FX195" s="258"/>
      <c r="FY195" s="258"/>
      <c r="FZ195" s="258"/>
      <c r="GA195" s="258"/>
      <c r="GB195" s="258"/>
      <c r="GC195" s="258"/>
      <c r="GD195" s="258"/>
      <c r="GE195" s="258"/>
      <c r="GF195" s="258"/>
      <c r="GG195" s="258"/>
      <c r="GH195" s="258"/>
      <c r="GI195" s="258"/>
      <c r="GJ195" s="258"/>
      <c r="GK195" s="258"/>
      <c r="GL195" s="258"/>
      <c r="GM195" s="258"/>
      <c r="GN195" s="258"/>
      <c r="GO195" s="258"/>
      <c r="GP195" s="258"/>
      <c r="GQ195" s="258"/>
      <c r="GR195" s="258"/>
      <c r="GS195" s="258"/>
      <c r="GT195" s="258"/>
      <c r="GU195" s="258"/>
      <c r="GV195" s="258"/>
      <c r="GW195" s="258"/>
      <c r="GX195" s="258"/>
      <c r="GY195" s="258"/>
      <c r="GZ195" s="258"/>
      <c r="HA195" s="258"/>
      <c r="HB195" s="258"/>
      <c r="HC195" s="258"/>
      <c r="HD195" s="258"/>
      <c r="HE195" s="258"/>
      <c r="HF195" s="258"/>
      <c r="HG195" s="258"/>
      <c r="HH195" s="258"/>
      <c r="HI195" s="258"/>
      <c r="HJ195" s="258"/>
      <c r="HK195" s="258"/>
      <c r="HL195" s="258"/>
      <c r="HM195" s="258"/>
      <c r="HN195" s="258"/>
      <c r="HO195" s="258"/>
      <c r="HP195" s="258"/>
      <c r="HQ195" s="258"/>
      <c r="HR195" s="258"/>
      <c r="HS195" s="258"/>
      <c r="HT195" s="258"/>
      <c r="HU195" s="258"/>
      <c r="HV195" s="258"/>
      <c r="HW195" s="258"/>
      <c r="HX195" s="258"/>
      <c r="HY195" s="258"/>
      <c r="HZ195" s="258"/>
      <c r="IA195" s="258"/>
      <c r="IB195" s="258"/>
      <c r="IC195" s="258"/>
      <c r="ID195" s="258"/>
      <c r="IE195" s="258"/>
      <c r="IF195" s="258"/>
      <c r="IG195" s="258"/>
      <c r="IH195" s="258"/>
      <c r="II195" s="258"/>
      <c r="IJ195" s="258"/>
      <c r="IK195" s="258"/>
      <c r="IL195" s="258"/>
      <c r="IM195" s="258"/>
      <c r="IN195" s="258"/>
      <c r="IO195" s="258"/>
      <c r="IP195" s="258"/>
      <c r="IQ195" s="258"/>
      <c r="IR195" s="258"/>
      <c r="IS195" s="258"/>
      <c r="IT195" s="258"/>
      <c r="IU195" s="258"/>
      <c r="IV195" s="258"/>
      <c r="IW195" s="258"/>
      <c r="IX195" s="258"/>
      <c r="IY195" s="258"/>
      <c r="IZ195" s="258"/>
      <c r="JA195" s="258"/>
      <c r="JB195" s="258"/>
      <c r="JC195" s="258"/>
      <c r="JD195" s="258"/>
      <c r="JE195" s="258"/>
      <c r="JF195" s="258"/>
      <c r="JG195" s="258"/>
      <c r="JH195" s="258"/>
      <c r="JI195" s="258"/>
      <c r="JJ195" s="258"/>
      <c r="JK195" s="258"/>
      <c r="JL195" s="258"/>
      <c r="JM195" s="258"/>
      <c r="JN195" s="258"/>
      <c r="JO195" s="258"/>
      <c r="JP195" s="258"/>
      <c r="JQ195" s="258"/>
      <c r="JR195" s="258"/>
      <c r="JS195" s="258"/>
      <c r="JT195" s="258"/>
      <c r="JU195" s="258"/>
      <c r="JV195" s="258"/>
      <c r="JW195" s="258"/>
      <c r="JX195" s="258"/>
      <c r="JY195" s="258"/>
      <c r="JZ195" s="258"/>
      <c r="KA195" s="258"/>
      <c r="KB195" s="258"/>
      <c r="KC195" s="258"/>
      <c r="KD195" s="258"/>
      <c r="KE195" s="258"/>
      <c r="KF195" s="258"/>
      <c r="KG195" s="258"/>
      <c r="KH195" s="258"/>
      <c r="KI195" s="258"/>
      <c r="KJ195" s="258"/>
      <c r="KK195" s="258"/>
      <c r="KL195" s="258"/>
      <c r="KM195" s="258"/>
      <c r="KN195" s="258"/>
      <c r="KO195" s="258"/>
      <c r="KP195" s="258"/>
      <c r="KQ195" s="258"/>
      <c r="KR195" s="258"/>
      <c r="KS195" s="258"/>
      <c r="KT195" s="258"/>
      <c r="KU195" s="258"/>
      <c r="KV195" s="258"/>
      <c r="KW195" s="258"/>
      <c r="KX195" s="258"/>
      <c r="KY195" s="258"/>
      <c r="KZ195" s="258"/>
      <c r="LA195" s="258"/>
      <c r="LB195" s="258"/>
      <c r="LC195" s="258"/>
      <c r="LD195" s="258"/>
      <c r="LE195" s="258"/>
      <c r="LF195" s="258"/>
      <c r="LG195" s="258"/>
      <c r="LH195" s="258"/>
      <c r="LI195" s="258"/>
      <c r="LJ195" s="258"/>
      <c r="LK195" s="258"/>
      <c r="LL195" s="258"/>
      <c r="LM195" s="258"/>
      <c r="LN195" s="258"/>
      <c r="LO195" s="258"/>
      <c r="LP195" s="258"/>
      <c r="LQ195" s="258"/>
      <c r="LR195" s="258"/>
      <c r="LS195" s="258"/>
      <c r="LT195" s="258"/>
      <c r="LU195" s="258"/>
      <c r="LV195" s="258"/>
      <c r="LW195" s="258"/>
      <c r="LX195" s="258"/>
      <c r="LY195" s="258"/>
      <c r="LZ195" s="258"/>
      <c r="MA195" s="258"/>
      <c r="MB195" s="258"/>
      <c r="MC195" s="258"/>
      <c r="MD195" s="258"/>
      <c r="ME195" s="258"/>
      <c r="MF195" s="258"/>
      <c r="MG195" s="258"/>
      <c r="MH195" s="258"/>
      <c r="MI195" s="258"/>
      <c r="MJ195" s="258"/>
      <c r="MK195" s="258"/>
      <c r="ML195" s="258"/>
      <c r="MM195" s="258"/>
      <c r="MN195" s="258"/>
      <c r="MO195" s="258"/>
      <c r="MP195" s="258"/>
      <c r="MQ195" s="258"/>
      <c r="MR195" s="258"/>
      <c r="MS195" s="258"/>
      <c r="MT195" s="258"/>
      <c r="MU195" s="258"/>
      <c r="MV195" s="258"/>
      <c r="MW195" s="258"/>
      <c r="MX195" s="258"/>
      <c r="MY195" s="258"/>
      <c r="MZ195" s="258"/>
      <c r="NA195" s="258"/>
      <c r="NB195" s="258"/>
      <c r="NC195" s="258"/>
      <c r="ND195" s="258"/>
      <c r="NE195" s="258"/>
      <c r="NF195" s="258"/>
      <c r="NG195" s="258"/>
      <c r="NH195" s="258"/>
      <c r="NI195" s="258"/>
      <c r="NJ195" s="258"/>
      <c r="NK195" s="258"/>
      <c r="NL195" s="258"/>
      <c r="NM195" s="258"/>
      <c r="NN195" s="258"/>
      <c r="NO195" s="258"/>
      <c r="NP195" s="258"/>
      <c r="NQ195" s="258"/>
      <c r="NR195" s="258"/>
      <c r="NS195" s="258"/>
      <c r="NT195" s="258"/>
      <c r="NU195" s="258"/>
      <c r="NV195" s="258"/>
      <c r="NW195" s="258"/>
      <c r="NX195" s="258"/>
      <c r="NY195" s="258"/>
      <c r="NZ195" s="258"/>
      <c r="OA195" s="258"/>
      <c r="OB195" s="258"/>
      <c r="OC195" s="258"/>
      <c r="OD195" s="258"/>
      <c r="OE195" s="258"/>
      <c r="OF195" s="258"/>
      <c r="OG195" s="258"/>
      <c r="OH195" s="258"/>
      <c r="OI195" s="258"/>
      <c r="OJ195" s="258"/>
      <c r="OK195" s="258"/>
      <c r="OL195" s="258"/>
      <c r="OM195" s="258"/>
      <c r="ON195" s="258"/>
      <c r="OO195" s="258"/>
      <c r="OP195" s="258"/>
      <c r="OQ195" s="258"/>
      <c r="OR195" s="258"/>
      <c r="OS195" s="258"/>
      <c r="OT195" s="258"/>
      <c r="OU195" s="258"/>
      <c r="OV195" s="258"/>
      <c r="OW195" s="258"/>
      <c r="OX195" s="258"/>
      <c r="OY195" s="258"/>
      <c r="OZ195" s="258"/>
      <c r="PA195" s="258"/>
      <c r="PB195" s="258"/>
      <c r="PC195" s="258"/>
      <c r="PD195" s="258"/>
      <c r="PE195" s="258"/>
      <c r="PF195" s="258"/>
      <c r="PG195" s="258"/>
      <c r="PH195" s="258"/>
      <c r="PI195" s="258"/>
      <c r="PJ195" s="258"/>
      <c r="PK195" s="258"/>
      <c r="PL195" s="258"/>
      <c r="PM195" s="258"/>
      <c r="PN195" s="258"/>
      <c r="PO195" s="258"/>
      <c r="PP195" s="258"/>
      <c r="PQ195" s="258"/>
      <c r="PR195" s="258"/>
      <c r="PS195" s="258"/>
      <c r="PT195" s="258"/>
      <c r="PU195" s="258"/>
      <c r="PV195" s="258"/>
      <c r="PW195" s="258"/>
      <c r="PX195" s="258"/>
      <c r="PY195" s="258"/>
      <c r="PZ195" s="258"/>
      <c r="QA195" s="258"/>
      <c r="QB195" s="258"/>
      <c r="QC195" s="258"/>
      <c r="QD195" s="258"/>
      <c r="QE195" s="258"/>
      <c r="QF195" s="258"/>
      <c r="QG195" s="258"/>
      <c r="QH195" s="258"/>
      <c r="QI195" s="258"/>
      <c r="QJ195" s="258"/>
      <c r="QK195" s="258"/>
      <c r="QL195" s="258"/>
      <c r="QM195" s="258"/>
      <c r="QN195" s="258"/>
      <c r="QO195" s="258"/>
      <c r="QP195" s="258"/>
      <c r="QQ195" s="258"/>
      <c r="QR195" s="258"/>
      <c r="QS195" s="258"/>
      <c r="QT195" s="258"/>
      <c r="QU195" s="258"/>
      <c r="QV195" s="258"/>
      <c r="QW195" s="258"/>
      <c r="QX195" s="258"/>
      <c r="QY195" s="258"/>
      <c r="QZ195" s="258"/>
      <c r="RA195" s="258"/>
      <c r="RB195" s="258"/>
      <c r="RC195" s="258"/>
      <c r="RD195" s="258"/>
      <c r="RE195" s="258"/>
      <c r="RF195" s="258"/>
      <c r="RG195" s="258"/>
      <c r="RH195" s="258"/>
      <c r="RI195" s="258"/>
      <c r="RJ195" s="258"/>
      <c r="RK195" s="258"/>
      <c r="RL195" s="258"/>
      <c r="RM195" s="258"/>
      <c r="RN195" s="258"/>
      <c r="RO195" s="258"/>
      <c r="RP195" s="258"/>
      <c r="RQ195" s="258"/>
      <c r="RR195" s="258"/>
      <c r="RS195" s="258"/>
      <c r="RT195" s="258"/>
      <c r="RU195" s="258"/>
      <c r="RV195" s="258"/>
      <c r="RW195" s="258"/>
      <c r="RX195" s="258"/>
      <c r="RY195" s="258"/>
      <c r="RZ195" s="258"/>
      <c r="SA195" s="258"/>
      <c r="SB195" s="258"/>
      <c r="SC195" s="258"/>
      <c r="SD195" s="258"/>
      <c r="SE195" s="258"/>
      <c r="SF195" s="258"/>
      <c r="SG195" s="258"/>
      <c r="SH195" s="258"/>
      <c r="SI195" s="258"/>
      <c r="SJ195" s="258"/>
      <c r="SK195" s="258"/>
      <c r="SL195" s="258"/>
      <c r="SM195" s="258"/>
      <c r="SN195" s="258"/>
      <c r="SO195" s="258"/>
      <c r="SP195" s="258"/>
      <c r="SQ195" s="258"/>
      <c r="SR195" s="258"/>
      <c r="SS195" s="258"/>
      <c r="ST195" s="258"/>
      <c r="SU195" s="258"/>
      <c r="SV195" s="258"/>
      <c r="SW195" s="258"/>
      <c r="SX195" s="258"/>
      <c r="SY195" s="258"/>
      <c r="SZ195" s="258"/>
      <c r="TA195" s="258"/>
      <c r="TB195" s="258"/>
      <c r="TC195" s="258"/>
      <c r="TD195" s="258"/>
      <c r="TE195" s="258"/>
      <c r="TF195" s="258"/>
      <c r="TG195" s="258"/>
      <c r="TH195" s="258"/>
      <c r="TI195" s="258"/>
      <c r="TJ195" s="258"/>
      <c r="TK195" s="258"/>
      <c r="TL195" s="258"/>
      <c r="TM195" s="258"/>
      <c r="TN195" s="258"/>
      <c r="TO195" s="258"/>
      <c r="TP195" s="258"/>
      <c r="TQ195" s="258"/>
      <c r="TR195" s="258"/>
      <c r="TS195" s="258"/>
      <c r="TT195" s="258"/>
      <c r="TU195" s="258"/>
      <c r="TV195" s="258"/>
      <c r="TW195" s="258"/>
      <c r="TX195" s="258"/>
      <c r="TY195" s="258"/>
      <c r="TZ195" s="258"/>
      <c r="UA195" s="258"/>
      <c r="UB195" s="258"/>
      <c r="UC195" s="258"/>
      <c r="UD195" s="258"/>
      <c r="UE195" s="258"/>
      <c r="UF195" s="258"/>
      <c r="UG195" s="258"/>
      <c r="UH195" s="258"/>
      <c r="UI195" s="258"/>
      <c r="UJ195" s="258"/>
      <c r="UK195" s="258"/>
      <c r="UL195" s="258"/>
      <c r="UM195" s="258"/>
      <c r="UN195" s="258"/>
      <c r="UO195" s="258"/>
      <c r="UP195" s="258"/>
      <c r="UQ195" s="258"/>
      <c r="UR195" s="258"/>
      <c r="US195" s="258"/>
      <c r="UT195" s="258"/>
      <c r="UU195" s="258"/>
      <c r="UV195" s="258"/>
      <c r="UW195" s="258"/>
      <c r="UX195" s="258"/>
      <c r="UY195" s="258"/>
      <c r="UZ195" s="258"/>
      <c r="VA195" s="258"/>
      <c r="VB195" s="258"/>
      <c r="VC195" s="258"/>
      <c r="VD195" s="258"/>
      <c r="VE195" s="258"/>
      <c r="VF195" s="258"/>
      <c r="VG195" s="258"/>
      <c r="VH195" s="258"/>
      <c r="VI195" s="258"/>
      <c r="VJ195" s="258"/>
      <c r="VK195" s="258"/>
      <c r="VL195" s="258"/>
      <c r="VM195" s="258"/>
      <c r="VN195" s="258"/>
      <c r="VO195" s="258"/>
      <c r="VP195" s="258"/>
      <c r="VQ195" s="258"/>
      <c r="VR195" s="258"/>
      <c r="VS195" s="258"/>
      <c r="VT195" s="258"/>
      <c r="VU195" s="258"/>
      <c r="VV195" s="258"/>
      <c r="VW195" s="258"/>
      <c r="VX195" s="258"/>
      <c r="VY195" s="258"/>
      <c r="VZ195" s="258"/>
      <c r="WA195" s="258"/>
      <c r="WB195" s="258"/>
      <c r="WC195" s="258"/>
      <c r="WD195" s="258"/>
      <c r="WE195" s="258"/>
      <c r="WF195" s="258"/>
      <c r="WG195" s="258"/>
      <c r="WH195" s="258"/>
      <c r="WI195" s="258"/>
      <c r="WJ195" s="258"/>
      <c r="WK195" s="258"/>
      <c r="WL195" s="258"/>
      <c r="WM195" s="258"/>
      <c r="WN195" s="258"/>
      <c r="WO195" s="258"/>
      <c r="WP195" s="258"/>
      <c r="WQ195" s="258"/>
      <c r="WR195" s="258"/>
      <c r="WS195" s="258"/>
      <c r="WT195" s="258"/>
      <c r="WU195" s="258"/>
      <c r="WV195" s="258"/>
      <c r="WW195" s="258"/>
      <c r="WX195" s="258"/>
      <c r="WY195" s="258"/>
      <c r="WZ195" s="258"/>
      <c r="XA195" s="258"/>
      <c r="XB195" s="258"/>
      <c r="XC195" s="258"/>
      <c r="XD195" s="258"/>
      <c r="XE195" s="258"/>
      <c r="XF195" s="258"/>
      <c r="XG195" s="258"/>
      <c r="XH195" s="258"/>
      <c r="XI195" s="258"/>
      <c r="XJ195" s="258"/>
      <c r="XK195" s="258"/>
      <c r="XL195" s="258"/>
      <c r="XM195" s="258"/>
      <c r="XN195" s="258"/>
      <c r="XO195" s="258"/>
      <c r="XP195" s="258"/>
      <c r="XQ195" s="258"/>
      <c r="XR195" s="258"/>
      <c r="XS195" s="258"/>
      <c r="XT195" s="258"/>
      <c r="XU195" s="258"/>
      <c r="XV195" s="258"/>
      <c r="XW195" s="258"/>
      <c r="XX195" s="258"/>
      <c r="XY195" s="258"/>
      <c r="XZ195" s="258"/>
      <c r="YA195" s="258"/>
      <c r="YB195" s="258"/>
      <c r="YC195" s="258"/>
      <c r="YD195" s="258"/>
      <c r="YE195" s="258"/>
      <c r="YF195" s="258"/>
      <c r="YG195" s="258"/>
      <c r="YH195" s="258"/>
      <c r="YI195" s="258"/>
      <c r="YJ195" s="258"/>
      <c r="YK195" s="258"/>
      <c r="YL195" s="258"/>
      <c r="YM195" s="258"/>
      <c r="YN195" s="258"/>
      <c r="YO195" s="258"/>
      <c r="YP195" s="258"/>
      <c r="YQ195" s="258"/>
      <c r="YR195" s="258"/>
      <c r="YS195" s="258"/>
      <c r="YT195" s="258"/>
      <c r="YU195" s="258"/>
      <c r="YV195" s="258"/>
      <c r="YW195" s="258"/>
      <c r="YX195" s="258"/>
      <c r="YY195" s="258"/>
      <c r="YZ195" s="258"/>
      <c r="ZA195" s="258"/>
      <c r="ZB195" s="258"/>
      <c r="ZC195" s="258"/>
      <c r="ZD195" s="258"/>
      <c r="ZE195" s="258"/>
      <c r="ZF195" s="258"/>
      <c r="ZG195" s="258"/>
      <c r="ZH195" s="258"/>
      <c r="ZI195" s="258"/>
      <c r="ZJ195" s="258"/>
      <c r="ZK195" s="258"/>
      <c r="ZL195" s="258"/>
      <c r="ZM195" s="258"/>
      <c r="ZN195" s="258"/>
      <c r="ZO195" s="258"/>
      <c r="ZP195" s="258"/>
      <c r="ZQ195" s="258"/>
      <c r="ZR195" s="258"/>
      <c r="ZS195" s="258"/>
      <c r="ZT195" s="258"/>
      <c r="ZU195" s="258"/>
      <c r="ZV195" s="258"/>
      <c r="ZW195" s="258"/>
      <c r="ZX195" s="258"/>
      <c r="ZY195" s="258"/>
      <c r="ZZ195" s="258"/>
      <c r="AAA195" s="258"/>
      <c r="AAB195" s="258"/>
      <c r="AAC195" s="258"/>
      <c r="AAD195" s="258"/>
      <c r="AAE195" s="258"/>
      <c r="AAF195" s="258"/>
      <c r="AAG195" s="258"/>
      <c r="AAH195" s="258"/>
      <c r="AAI195" s="258"/>
      <c r="AAJ195" s="258"/>
      <c r="AAK195" s="258"/>
      <c r="AAL195" s="258"/>
      <c r="AAM195" s="258"/>
      <c r="AAN195" s="258"/>
      <c r="AAO195" s="258"/>
      <c r="AAP195" s="258"/>
      <c r="AAQ195" s="258"/>
      <c r="AAR195" s="258"/>
      <c r="AAS195" s="258"/>
      <c r="AAT195" s="258"/>
      <c r="AAU195" s="258"/>
      <c r="AAV195" s="258"/>
      <c r="AAW195" s="258"/>
      <c r="AAX195" s="258"/>
      <c r="AAY195" s="258"/>
      <c r="AAZ195" s="258"/>
      <c r="ABA195" s="258"/>
      <c r="ABB195" s="258"/>
      <c r="ABC195" s="258"/>
      <c r="ABD195" s="258"/>
      <c r="ABE195" s="258"/>
      <c r="ABF195" s="258"/>
      <c r="ABG195" s="258"/>
      <c r="ABH195" s="258"/>
      <c r="ABI195" s="258"/>
      <c r="ABJ195" s="258"/>
      <c r="ABK195" s="258"/>
      <c r="ABL195" s="258"/>
      <c r="ABM195" s="258"/>
      <c r="ABN195" s="258"/>
      <c r="ABO195" s="258"/>
      <c r="ABP195" s="258"/>
      <c r="ABQ195" s="258"/>
      <c r="ABR195" s="258"/>
      <c r="ABS195" s="258"/>
      <c r="ABT195" s="258"/>
      <c r="ABU195" s="258"/>
      <c r="ABV195" s="258"/>
      <c r="ABW195" s="258"/>
      <c r="ABX195" s="258"/>
      <c r="ABY195" s="258"/>
      <c r="ABZ195" s="258"/>
      <c r="ACA195" s="258"/>
      <c r="ACB195" s="258"/>
      <c r="ACC195" s="258"/>
      <c r="ACD195" s="258"/>
      <c r="ACE195" s="258"/>
      <c r="ACF195" s="258"/>
      <c r="ACG195" s="258"/>
      <c r="ACH195" s="258"/>
      <c r="ACI195" s="258"/>
      <c r="ACJ195" s="258"/>
      <c r="ACK195" s="258"/>
      <c r="ACL195" s="258"/>
      <c r="ACM195" s="258"/>
      <c r="ACN195" s="258"/>
      <c r="ACO195" s="258"/>
      <c r="ACP195" s="258"/>
      <c r="ACQ195" s="258"/>
      <c r="ACR195" s="258"/>
      <c r="ACS195" s="258"/>
      <c r="ACT195" s="258"/>
      <c r="ACU195" s="258"/>
      <c r="ACV195" s="258"/>
      <c r="ACW195" s="258"/>
      <c r="ACX195" s="258"/>
      <c r="ACY195" s="258"/>
      <c r="ACZ195" s="258"/>
      <c r="ADA195" s="258"/>
      <c r="ADB195" s="258"/>
      <c r="ADC195" s="258"/>
      <c r="ADD195" s="258"/>
      <c r="ADE195" s="258"/>
      <c r="ADF195" s="258"/>
      <c r="ADG195" s="258"/>
      <c r="ADH195" s="258"/>
      <c r="ADI195" s="258"/>
      <c r="ADJ195" s="258"/>
      <c r="ADK195" s="258"/>
      <c r="ADL195" s="258"/>
      <c r="ADM195" s="258"/>
      <c r="ADN195" s="258"/>
      <c r="ADO195" s="258"/>
      <c r="ADP195" s="258"/>
      <c r="ADQ195" s="258"/>
      <c r="ADR195" s="258"/>
      <c r="ADS195" s="258"/>
      <c r="ADT195" s="258"/>
      <c r="ADU195" s="258"/>
      <c r="ADV195" s="258"/>
      <c r="ADW195" s="258"/>
      <c r="ADX195" s="258"/>
      <c r="ADY195" s="258"/>
      <c r="ADZ195" s="258"/>
      <c r="AEA195" s="258"/>
      <c r="AEB195" s="258"/>
      <c r="AEC195" s="258"/>
      <c r="AED195" s="258"/>
      <c r="AEE195" s="258"/>
      <c r="AEF195" s="258"/>
      <c r="AEG195" s="258"/>
      <c r="AEH195" s="258"/>
      <c r="AEI195" s="258"/>
      <c r="AEJ195" s="258"/>
      <c r="AEK195" s="258"/>
      <c r="AEL195" s="258"/>
      <c r="AEM195" s="258"/>
      <c r="AEN195" s="258"/>
      <c r="AEO195" s="258"/>
      <c r="AEP195" s="258"/>
      <c r="AEQ195" s="258"/>
      <c r="AER195" s="258"/>
      <c r="AES195" s="258"/>
      <c r="AET195" s="258"/>
      <c r="AEU195" s="258"/>
      <c r="AEV195" s="258"/>
      <c r="AEW195" s="258"/>
      <c r="AEX195" s="258"/>
      <c r="AEY195" s="258"/>
      <c r="AEZ195" s="258"/>
      <c r="AFA195" s="258"/>
      <c r="AFB195" s="258"/>
      <c r="AFC195" s="258"/>
      <c r="AFD195" s="258"/>
      <c r="AFE195" s="258"/>
      <c r="AFF195" s="258"/>
      <c r="AFG195" s="258"/>
      <c r="AFH195" s="258"/>
      <c r="AFI195" s="258"/>
      <c r="AFJ195" s="258"/>
      <c r="AFK195" s="258"/>
      <c r="AFL195" s="258"/>
      <c r="AFM195" s="258"/>
      <c r="AFN195" s="258"/>
      <c r="AFO195" s="258"/>
      <c r="AFP195" s="258"/>
      <c r="AFQ195" s="258"/>
      <c r="AFR195" s="258"/>
      <c r="AFS195" s="258"/>
      <c r="AFT195" s="258"/>
      <c r="AFU195" s="258"/>
      <c r="AFV195" s="258"/>
      <c r="AFW195" s="258"/>
      <c r="AFX195" s="258"/>
      <c r="AFY195" s="258"/>
      <c r="AFZ195" s="258"/>
      <c r="AGA195" s="258"/>
      <c r="AGB195" s="258"/>
      <c r="AGC195" s="258"/>
      <c r="AGD195" s="258"/>
      <c r="AGE195" s="258"/>
      <c r="AGF195" s="258"/>
      <c r="AGG195" s="258"/>
      <c r="AGH195" s="258"/>
      <c r="AGI195" s="258"/>
      <c r="AGJ195" s="258"/>
      <c r="AGK195" s="258"/>
      <c r="AGL195" s="258"/>
      <c r="AGM195" s="258"/>
      <c r="AGN195" s="258"/>
      <c r="AGO195" s="258"/>
      <c r="AGP195" s="258"/>
      <c r="AGQ195" s="258"/>
      <c r="AGR195" s="258"/>
      <c r="AGS195" s="258"/>
      <c r="AGT195" s="258"/>
      <c r="AGU195" s="258"/>
      <c r="AGV195" s="258"/>
      <c r="AGW195" s="258"/>
      <c r="AGX195" s="258"/>
      <c r="AGY195" s="258"/>
      <c r="AGZ195" s="258"/>
      <c r="AHA195" s="258"/>
      <c r="AHB195" s="258"/>
      <c r="AHC195" s="258"/>
      <c r="AHD195" s="258"/>
      <c r="AHE195" s="258"/>
      <c r="AHF195" s="258"/>
      <c r="AHG195" s="258"/>
      <c r="AHH195" s="258"/>
      <c r="AHI195" s="258"/>
      <c r="AHJ195" s="258"/>
      <c r="AHK195" s="258"/>
      <c r="AHL195" s="258"/>
      <c r="AHM195" s="258"/>
      <c r="AHN195" s="258"/>
      <c r="AHO195" s="258"/>
      <c r="AHP195" s="258"/>
      <c r="AHQ195" s="258"/>
      <c r="AHR195" s="258"/>
      <c r="AHS195" s="258"/>
      <c r="AHT195" s="258"/>
      <c r="AHU195" s="258"/>
      <c r="AHV195" s="258"/>
      <c r="AHW195" s="258"/>
      <c r="AHX195" s="258"/>
      <c r="AHY195" s="258"/>
      <c r="AHZ195" s="258"/>
      <c r="AIA195" s="258"/>
      <c r="AIB195" s="258"/>
      <c r="AIC195" s="258"/>
      <c r="AID195" s="258"/>
      <c r="AIE195" s="258"/>
      <c r="AIF195" s="258"/>
      <c r="AIG195" s="258"/>
      <c r="AIH195" s="258"/>
      <c r="AII195" s="258"/>
      <c r="AIJ195" s="258"/>
      <c r="AIK195" s="258"/>
      <c r="AIL195" s="258"/>
      <c r="AIM195" s="258"/>
      <c r="AIN195" s="258"/>
      <c r="AIO195" s="258"/>
      <c r="AIP195" s="258"/>
      <c r="AIQ195" s="258"/>
      <c r="AIR195" s="258"/>
      <c r="AIS195" s="258"/>
      <c r="AIT195" s="258"/>
      <c r="AIU195" s="258"/>
      <c r="AIV195" s="258"/>
      <c r="AIW195" s="258"/>
      <c r="AIX195" s="258"/>
      <c r="AIY195" s="258"/>
      <c r="AIZ195" s="258"/>
      <c r="AJA195" s="258"/>
      <c r="AJB195" s="258"/>
      <c r="AJC195" s="258"/>
      <c r="AJD195" s="258"/>
      <c r="AJE195" s="258"/>
      <c r="AJF195" s="258"/>
      <c r="AJG195" s="258"/>
      <c r="AJH195" s="258"/>
      <c r="AJI195" s="258"/>
      <c r="AJJ195" s="258"/>
      <c r="AJK195" s="258"/>
      <c r="AJL195" s="258"/>
      <c r="AJM195" s="258"/>
      <c r="AJN195" s="258"/>
      <c r="AJO195" s="258"/>
      <c r="AJP195" s="258"/>
      <c r="AJQ195" s="258"/>
      <c r="AJR195" s="258"/>
      <c r="AJS195" s="258"/>
      <c r="AJT195" s="258"/>
      <c r="AJU195" s="258"/>
      <c r="AJV195" s="258"/>
      <c r="AJW195" s="258"/>
      <c r="AJX195" s="258"/>
      <c r="AJY195" s="258"/>
      <c r="AJZ195" s="258"/>
      <c r="AKA195" s="258"/>
      <c r="AKB195" s="258"/>
      <c r="AKC195" s="258"/>
      <c r="AKD195" s="258"/>
      <c r="AKE195" s="258"/>
      <c r="AKF195" s="258"/>
      <c r="AKG195" s="258"/>
      <c r="AKH195" s="258"/>
      <c r="AKI195" s="258"/>
      <c r="AKJ195" s="258"/>
      <c r="AKK195" s="258"/>
      <c r="AKL195" s="258"/>
      <c r="AKM195" s="258"/>
      <c r="AKN195" s="258"/>
      <c r="AKO195" s="258"/>
      <c r="AKP195" s="258"/>
      <c r="AKQ195" s="258"/>
      <c r="AKR195" s="258"/>
      <c r="AKS195" s="258"/>
      <c r="AKT195" s="258"/>
      <c r="AKU195" s="258"/>
      <c r="AKV195" s="258"/>
      <c r="AKW195" s="258"/>
      <c r="AKX195" s="258"/>
      <c r="AKY195" s="258"/>
      <c r="AKZ195" s="258"/>
      <c r="ALA195" s="258"/>
      <c r="ALB195" s="258"/>
      <c r="ALC195" s="258"/>
      <c r="ALD195" s="258"/>
      <c r="ALE195" s="258"/>
      <c r="ALF195" s="258"/>
      <c r="ALG195" s="258"/>
      <c r="ALH195" s="258"/>
      <c r="ALI195" s="258"/>
      <c r="ALJ195" s="258"/>
      <c r="ALK195" s="258"/>
      <c r="ALL195" s="258"/>
      <c r="ALM195" s="258"/>
      <c r="ALN195" s="258"/>
      <c r="ALO195" s="258"/>
      <c r="ALP195" s="258"/>
      <c r="ALQ195" s="258"/>
      <c r="ALR195" s="258"/>
      <c r="ALS195" s="258"/>
      <c r="ALT195" s="258"/>
      <c r="ALU195" s="258"/>
      <c r="ALV195" s="258"/>
      <c r="ALW195" s="258"/>
      <c r="ALX195" s="258"/>
      <c r="ALY195" s="258"/>
      <c r="ALZ195" s="258"/>
      <c r="AMA195" s="258"/>
      <c r="AMB195" s="258"/>
      <c r="AMC195" s="258"/>
    </row>
    <row r="196" customFormat="false" ht="39.75" hidden="false" customHeight="true" outlineLevel="0" collapsed="false">
      <c r="A196" s="935" t="str">
        <f aca="false">A178</f>
        <v>SUBSEÇÃO JUDICIÁRIA DE MONTES CLAROS</v>
      </c>
      <c r="B196" s="935"/>
      <c r="C196" s="935"/>
      <c r="D196" s="935"/>
      <c r="E196" s="935"/>
      <c r="F196" s="935"/>
      <c r="G196" s="935"/>
      <c r="H196" s="935"/>
      <c r="I196" s="936" t="n">
        <f aca="false">I191+I195</f>
        <v>26147.63</v>
      </c>
      <c r="J196" s="937"/>
      <c r="L196" s="468"/>
      <c r="M196" s="468"/>
      <c r="N196" s="468"/>
      <c r="O196" s="468"/>
      <c r="P196" s="468"/>
      <c r="Q196" s="468"/>
      <c r="R196" s="468"/>
      <c r="S196" s="837"/>
    </row>
    <row r="197" customFormat="false" ht="32.25" hidden="false" customHeight="true" outlineLevel="0" collapsed="false">
      <c r="A197" s="846" t="str">
        <f aca="false">MRE!$A$7</f>
        <v>SUBSEÇÃO JUDICIÁRIA DE MURIAÉ</v>
      </c>
      <c r="B197" s="846"/>
      <c r="C197" s="846"/>
      <c r="D197" s="15"/>
      <c r="E197" s="15"/>
      <c r="F197" s="15"/>
      <c r="G197" s="847" t="s">
        <v>12</v>
      </c>
      <c r="H197" s="848" t="n">
        <f aca="false">$H$7</f>
        <v>0</v>
      </c>
      <c r="I197" s="848"/>
      <c r="J197" s="849"/>
      <c r="L197" s="468"/>
      <c r="M197" s="468"/>
      <c r="N197" s="468"/>
      <c r="O197" s="468"/>
      <c r="P197" s="468"/>
      <c r="Q197" s="468"/>
      <c r="R197" s="468"/>
      <c r="S197" s="837"/>
    </row>
    <row r="198" customFormat="false" ht="21.75" hidden="false" customHeight="true" outlineLevel="0" collapsed="false">
      <c r="A198" s="850" t="s">
        <v>508</v>
      </c>
      <c r="B198" s="850"/>
      <c r="C198" s="850"/>
      <c r="D198" s="851" t="n">
        <f aca="false">MRE!$G$53</f>
        <v>0</v>
      </c>
      <c r="E198" s="851" t="n">
        <f aca="false">MRE!$H$53</f>
        <v>0</v>
      </c>
      <c r="F198" s="851" t="n">
        <f aca="false">MRE!$I$53</f>
        <v>0</v>
      </c>
      <c r="G198" s="851" t="n">
        <f aca="false">MRE!$J$53</f>
        <v>0</v>
      </c>
      <c r="H198" s="851" t="n">
        <f aca="false">MRE!$K$53</f>
        <v>8871.37</v>
      </c>
      <c r="I198" s="852" t="n">
        <f aca="false">MRE!$L$53</f>
        <v>10557.35</v>
      </c>
      <c r="J198" s="852"/>
      <c r="L198" s="854" t="n">
        <f aca="false">MRE!G20</f>
        <v>0</v>
      </c>
      <c r="M198" s="854" t="n">
        <f aca="false">MRE!H20</f>
        <v>0</v>
      </c>
      <c r="N198" s="854" t="n">
        <f aca="false">MRE!I20</f>
        <v>0</v>
      </c>
      <c r="O198" s="854" t="n">
        <f aca="false">MRE!J20</f>
        <v>0</v>
      </c>
      <c r="P198" s="854" t="n">
        <f aca="false">MRE!K20</f>
        <v>3282.37</v>
      </c>
      <c r="Q198" s="854" t="n">
        <f aca="false">MRE!L20</f>
        <v>4044.85858305455</v>
      </c>
      <c r="R198" s="468"/>
      <c r="S198" s="837"/>
    </row>
    <row r="199" customFormat="false" ht="21.75" hidden="false" customHeight="true" outlineLevel="0" collapsed="false">
      <c r="A199" s="855" t="s">
        <v>509</v>
      </c>
      <c r="B199" s="855"/>
      <c r="C199" s="855"/>
      <c r="D199" s="856" t="n">
        <f aca="false">Dados!$F$34</f>
        <v>0</v>
      </c>
      <c r="E199" s="856" t="n">
        <f aca="false">Dados!$H$34</f>
        <v>0</v>
      </c>
      <c r="F199" s="856" t="n">
        <f aca="false">Dados!$J$34</f>
        <v>0</v>
      </c>
      <c r="G199" s="856" t="n">
        <f aca="false">Dados!$L$34</f>
        <v>0</v>
      </c>
      <c r="H199" s="856" t="n">
        <f aca="false">Dados!$N$34</f>
        <v>1</v>
      </c>
      <c r="I199" s="858" t="n">
        <f aca="false">Dados!$P$34</f>
        <v>1</v>
      </c>
      <c r="J199" s="859"/>
      <c r="L199" s="468" t="n">
        <f aca="false">L198*D199*D200</f>
        <v>0</v>
      </c>
      <c r="M199" s="468" t="n">
        <f aca="false">M198*E199*E200</f>
        <v>0</v>
      </c>
      <c r="N199" s="468" t="n">
        <f aca="false">N198*F199*F200</f>
        <v>0</v>
      </c>
      <c r="O199" s="468" t="n">
        <f aca="false">O198*G199*G200</f>
        <v>0</v>
      </c>
      <c r="P199" s="468" t="n">
        <f aca="false">P198*H199*H200</f>
        <v>6564.74</v>
      </c>
      <c r="Q199" s="938" t="n">
        <f aca="false">Q198*I199*I200</f>
        <v>8089.71716610909</v>
      </c>
      <c r="R199" s="938" t="n">
        <f aca="false">SUM(L199:Q199)</f>
        <v>14654.4571661091</v>
      </c>
      <c r="S199" s="869" t="n">
        <f aca="false">R199*R3</f>
        <v>4856.71864527178</v>
      </c>
      <c r="T199" s="281" t="s">
        <v>532</v>
      </c>
    </row>
    <row r="200" customFormat="false" ht="21.75" hidden="false" customHeight="true" outlineLevel="0" collapsed="false">
      <c r="A200" s="860" t="s">
        <v>510</v>
      </c>
      <c r="B200" s="860"/>
      <c r="C200" s="860"/>
      <c r="D200" s="861" t="n">
        <f aca="false">Dados!$G$34</f>
        <v>0</v>
      </c>
      <c r="E200" s="861" t="n">
        <f aca="false">Dados!$I$34</f>
        <v>0</v>
      </c>
      <c r="F200" s="861" t="n">
        <f aca="false">Dados!$K$34</f>
        <v>0</v>
      </c>
      <c r="G200" s="861" t="n">
        <f aca="false">Dados!$M$34</f>
        <v>0</v>
      </c>
      <c r="H200" s="861" t="n">
        <f aca="false">Dados!$O$34</f>
        <v>2</v>
      </c>
      <c r="I200" s="862" t="n">
        <f aca="false">Dados!$Q$34</f>
        <v>2</v>
      </c>
      <c r="J200" s="863"/>
      <c r="L200" s="468"/>
      <c r="M200" s="468"/>
      <c r="N200" s="468"/>
      <c r="O200" s="468"/>
      <c r="P200" s="468"/>
      <c r="Q200" s="468"/>
      <c r="R200" s="468"/>
      <c r="S200" s="837"/>
    </row>
    <row r="201" customFormat="false" ht="21.75" hidden="false" customHeight="true" outlineLevel="0" collapsed="false">
      <c r="A201" s="864" t="s">
        <v>5</v>
      </c>
      <c r="B201" s="864"/>
      <c r="C201" s="864"/>
      <c r="D201" s="865" t="n">
        <f aca="false">((D198*D199)*D200)</f>
        <v>0</v>
      </c>
      <c r="E201" s="865" t="n">
        <f aca="false">((E198*E199)*E200)</f>
        <v>0</v>
      </c>
      <c r="F201" s="865" t="n">
        <f aca="false">((F198*F199)*F200)</f>
        <v>0</v>
      </c>
      <c r="G201" s="865" t="n">
        <f aca="false">((G198*G199)*G200)</f>
        <v>0</v>
      </c>
      <c r="H201" s="865" t="n">
        <f aca="false">((H198*H199)*H200)</f>
        <v>17742.74</v>
      </c>
      <c r="I201" s="866" t="n">
        <f aca="false">((I198*I199)*I200)</f>
        <v>21114.7</v>
      </c>
      <c r="J201" s="867"/>
      <c r="L201" s="468"/>
      <c r="M201" s="468"/>
      <c r="N201" s="468"/>
      <c r="O201" s="468"/>
      <c r="P201" s="468"/>
      <c r="Q201" s="468"/>
      <c r="R201" s="468"/>
      <c r="S201" s="837"/>
    </row>
    <row r="202" customFormat="false" ht="21.75" hidden="false" customHeight="true" outlineLevel="0" collapsed="false">
      <c r="A202" s="870" t="s">
        <v>511</v>
      </c>
      <c r="B202" s="871" t="s">
        <v>512</v>
      </c>
      <c r="C202" s="872" t="s">
        <v>513</v>
      </c>
      <c r="D202" s="873" t="n">
        <v>0</v>
      </c>
      <c r="E202" s="873" t="n">
        <v>0</v>
      </c>
      <c r="F202" s="873" t="n">
        <v>0</v>
      </c>
      <c r="G202" s="873" t="n">
        <v>0</v>
      </c>
      <c r="H202" s="873" t="n">
        <v>0</v>
      </c>
      <c r="I202" s="875" t="n">
        <v>0</v>
      </c>
      <c r="J202" s="876"/>
      <c r="L202" s="468"/>
      <c r="M202" s="468"/>
      <c r="N202" s="468"/>
      <c r="O202" s="468"/>
      <c r="P202" s="468"/>
      <c r="Q202" s="468"/>
      <c r="R202" s="468"/>
      <c r="S202" s="837"/>
    </row>
    <row r="203" customFormat="false" ht="21.75" hidden="false" customHeight="true" outlineLevel="0" collapsed="false">
      <c r="A203" s="870"/>
      <c r="B203" s="871"/>
      <c r="C203" s="877" t="s">
        <v>384</v>
      </c>
      <c r="D203" s="878" t="n">
        <f aca="false">ROUND((D198/30*D202),2)</f>
        <v>0</v>
      </c>
      <c r="E203" s="878" t="n">
        <f aca="false">ROUND((E198/30*E202),2)</f>
        <v>0</v>
      </c>
      <c r="F203" s="878" t="n">
        <f aca="false">ROUND((F198/30*F202),2)</f>
        <v>0</v>
      </c>
      <c r="G203" s="878" t="n">
        <f aca="false">ROUND((G198/30*G202),2)</f>
        <v>0</v>
      </c>
      <c r="H203" s="878" t="n">
        <f aca="false">ROUND((H198/30*H202),2)</f>
        <v>0</v>
      </c>
      <c r="I203" s="879" t="n">
        <f aca="false">ROUND((I198/30*I202),2)</f>
        <v>0</v>
      </c>
      <c r="J203" s="880"/>
      <c r="L203" s="468"/>
      <c r="M203" s="468"/>
      <c r="N203" s="468"/>
      <c r="O203" s="468"/>
      <c r="P203" s="468"/>
      <c r="Q203" s="468"/>
      <c r="R203" s="468"/>
      <c r="S203" s="837"/>
    </row>
    <row r="204" s="258" customFormat="true" ht="21.75" hidden="false" customHeight="true" outlineLevel="0" collapsed="false">
      <c r="A204" s="870"/>
      <c r="B204" s="881" t="s">
        <v>514</v>
      </c>
      <c r="C204" s="882" t="s">
        <v>515</v>
      </c>
      <c r="D204" s="883" t="n">
        <f aca="false">MRE!$G$87</f>
        <v>0</v>
      </c>
      <c r="E204" s="883" t="n">
        <f aca="false">MRE!$H$87</f>
        <v>0</v>
      </c>
      <c r="F204" s="883" t="n">
        <f aca="false">MRE!$I$87</f>
        <v>0</v>
      </c>
      <c r="G204" s="883" t="n">
        <f aca="false">MRE!$J$87</f>
        <v>0</v>
      </c>
      <c r="H204" s="883" t="n">
        <f aca="false">MRE!$K$87</f>
        <v>7266.28</v>
      </c>
      <c r="I204" s="884" t="n">
        <f aca="false">MRE!$L$87</f>
        <v>8723.84</v>
      </c>
      <c r="J204" s="885"/>
      <c r="L204" s="468"/>
      <c r="M204" s="468"/>
      <c r="N204" s="468"/>
      <c r="O204" s="468"/>
      <c r="P204" s="468"/>
      <c r="Q204" s="468"/>
      <c r="R204" s="468"/>
      <c r="S204" s="837"/>
    </row>
    <row r="205" s="258" customFormat="true" ht="21.75" hidden="false" customHeight="true" outlineLevel="0" collapsed="false">
      <c r="A205" s="870"/>
      <c r="B205" s="881"/>
      <c r="C205" s="886" t="s">
        <v>516</v>
      </c>
      <c r="D205" s="887" t="n">
        <v>0</v>
      </c>
      <c r="E205" s="887" t="n">
        <v>0</v>
      </c>
      <c r="F205" s="887" t="n">
        <v>0</v>
      </c>
      <c r="G205" s="887" t="n">
        <v>0</v>
      </c>
      <c r="H205" s="887" t="n">
        <v>0</v>
      </c>
      <c r="I205" s="888" t="n">
        <v>0</v>
      </c>
      <c r="J205" s="889"/>
      <c r="L205" s="468"/>
      <c r="M205" s="468"/>
      <c r="N205" s="468"/>
      <c r="O205" s="468"/>
      <c r="P205" s="468"/>
      <c r="Q205" s="468"/>
      <c r="R205" s="468"/>
      <c r="S205" s="837"/>
    </row>
    <row r="206" s="258" customFormat="true" ht="21.75" hidden="false" customHeight="true" outlineLevel="0" collapsed="false">
      <c r="A206" s="870"/>
      <c r="B206" s="881"/>
      <c r="C206" s="890" t="s">
        <v>517</v>
      </c>
      <c r="D206" s="891" t="n">
        <f aca="false">ROUND(((D204/30)*D205),2)</f>
        <v>0</v>
      </c>
      <c r="E206" s="891" t="n">
        <f aca="false">ROUND(((E204/30)*E205),2)</f>
        <v>0</v>
      </c>
      <c r="F206" s="891" t="n">
        <f aca="false">ROUND(((F204/30)*F205),2)</f>
        <v>0</v>
      </c>
      <c r="G206" s="891" t="n">
        <f aca="false">ROUND(((G204/30)*G205),2)</f>
        <v>0</v>
      </c>
      <c r="H206" s="891" t="n">
        <f aca="false">ROUND(((H204/30)*H205),2)</f>
        <v>0</v>
      </c>
      <c r="I206" s="892" t="n">
        <f aca="false">ROUND(((I204/30)*I205),2)</f>
        <v>0</v>
      </c>
      <c r="J206" s="893"/>
      <c r="L206" s="468"/>
      <c r="M206" s="468"/>
      <c r="N206" s="468"/>
      <c r="O206" s="468"/>
      <c r="P206" s="468"/>
      <c r="Q206" s="468"/>
      <c r="R206" s="468"/>
      <c r="S206" s="837"/>
    </row>
    <row r="207" customFormat="false" ht="39" hidden="false" customHeight="true" outlineLevel="0" collapsed="false">
      <c r="A207" s="894" t="s">
        <v>518</v>
      </c>
      <c r="B207" s="894"/>
      <c r="C207" s="894"/>
      <c r="D207" s="895" t="n">
        <f aca="false">D203+D206</f>
        <v>0</v>
      </c>
      <c r="E207" s="895" t="n">
        <f aca="false">E203+E206</f>
        <v>0</v>
      </c>
      <c r="F207" s="895" t="n">
        <f aca="false">F203+F206</f>
        <v>0</v>
      </c>
      <c r="G207" s="895" t="n">
        <f aca="false">G203+G206</f>
        <v>0</v>
      </c>
      <c r="H207" s="895" t="n">
        <f aca="false">H203+H206</f>
        <v>0</v>
      </c>
      <c r="I207" s="896" t="n">
        <f aca="false">I203+I206</f>
        <v>0</v>
      </c>
      <c r="J207" s="897"/>
      <c r="L207" s="468"/>
      <c r="M207" s="468"/>
      <c r="N207" s="468"/>
      <c r="O207" s="468"/>
      <c r="P207" s="468"/>
      <c r="Q207" s="468"/>
      <c r="R207" s="468"/>
      <c r="S207" s="837"/>
    </row>
    <row r="208" customFormat="false" ht="39.75" hidden="false" customHeight="true" outlineLevel="0" collapsed="false">
      <c r="A208" s="898" t="str">
        <f aca="false">A18</f>
        <v>TOTAL CATEGORIA</v>
      </c>
      <c r="B208" s="899"/>
      <c r="C208" s="899"/>
      <c r="D208" s="900" t="n">
        <f aca="false">D201-D207</f>
        <v>0</v>
      </c>
      <c r="E208" s="900" t="n">
        <f aca="false">E201-E207</f>
        <v>0</v>
      </c>
      <c r="F208" s="900" t="n">
        <f aca="false">F201-F207</f>
        <v>0</v>
      </c>
      <c r="G208" s="900" t="n">
        <f aca="false">G201-G207</f>
        <v>0</v>
      </c>
      <c r="H208" s="900" t="n">
        <f aca="false">H201-H207</f>
        <v>17742.74</v>
      </c>
      <c r="I208" s="901" t="n">
        <f aca="false">I201-I207</f>
        <v>21114.7</v>
      </c>
      <c r="J208" s="902"/>
      <c r="L208" s="468"/>
      <c r="M208" s="468"/>
      <c r="N208" s="468"/>
      <c r="O208" s="468"/>
      <c r="P208" s="468"/>
      <c r="Q208" s="468"/>
      <c r="R208" s="468"/>
      <c r="S208" s="837"/>
    </row>
    <row r="209" customFormat="false" ht="27.75" hidden="false" customHeight="true" outlineLevel="0" collapsed="false">
      <c r="A209" s="903" t="s">
        <v>520</v>
      </c>
      <c r="B209" s="903"/>
      <c r="C209" s="903"/>
      <c r="D209" s="903"/>
      <c r="E209" s="903"/>
      <c r="F209" s="903"/>
      <c r="G209" s="903"/>
      <c r="H209" s="903"/>
      <c r="I209" s="904" t="n">
        <f aca="false">SUM(D208:I208)</f>
        <v>38857.44</v>
      </c>
      <c r="J209" s="905" t="n">
        <f aca="false">RESUMO!F59</f>
        <v>0</v>
      </c>
      <c r="L209" s="468"/>
      <c r="M209" s="468"/>
      <c r="N209" s="468"/>
      <c r="O209" s="468"/>
      <c r="P209" s="468"/>
      <c r="Q209" s="468"/>
      <c r="R209" s="468"/>
      <c r="S209" s="837"/>
    </row>
    <row r="210" customFormat="false" ht="27.75" hidden="false" customHeight="true" outlineLevel="0" collapsed="false">
      <c r="A210" s="906" t="s">
        <v>521</v>
      </c>
      <c r="B210" s="906"/>
      <c r="C210" s="906"/>
      <c r="D210" s="906"/>
      <c r="E210" s="906"/>
      <c r="F210" s="906"/>
      <c r="G210" s="906"/>
      <c r="H210" s="906"/>
      <c r="I210" s="907" t="n">
        <f aca="false">RESUMO!N19</f>
        <v>38857.44</v>
      </c>
      <c r="J210" s="908"/>
      <c r="L210" s="468"/>
      <c r="M210" s="468"/>
      <c r="N210" s="468"/>
      <c r="O210" s="468"/>
      <c r="P210" s="468"/>
      <c r="Q210" s="468"/>
      <c r="R210" s="468"/>
      <c r="S210" s="837"/>
    </row>
    <row r="211" customFormat="false" ht="27.75" hidden="false" customHeight="true" outlineLevel="0" collapsed="false">
      <c r="A211" s="909" t="s">
        <v>522</v>
      </c>
      <c r="B211" s="909"/>
      <c r="C211" s="909"/>
      <c r="D211" s="909"/>
      <c r="E211" s="909"/>
      <c r="F211" s="909"/>
      <c r="G211" s="910"/>
      <c r="H211" s="911"/>
      <c r="I211" s="912"/>
      <c r="J211" s="912"/>
      <c r="L211" s="468"/>
      <c r="M211" s="468"/>
      <c r="N211" s="468"/>
      <c r="O211" s="468"/>
      <c r="P211" s="468"/>
      <c r="Q211" s="468"/>
      <c r="R211" s="468"/>
      <c r="S211" s="837"/>
    </row>
    <row r="212" customFormat="false" ht="27.75" hidden="false" customHeight="true" outlineLevel="0" collapsed="false">
      <c r="A212" s="913"/>
      <c r="B212" s="914"/>
      <c r="C212" s="915"/>
      <c r="D212" s="915"/>
      <c r="E212" s="915"/>
      <c r="F212" s="917"/>
      <c r="G212" s="918"/>
      <c r="H212" s="919"/>
      <c r="I212" s="920"/>
      <c r="J212" s="921"/>
      <c r="L212" s="922"/>
      <c r="M212" s="922"/>
      <c r="N212" s="922"/>
      <c r="O212" s="922"/>
      <c r="P212" s="922"/>
      <c r="Q212" s="922"/>
      <c r="R212" s="922"/>
      <c r="S212" s="923"/>
    </row>
    <row r="213" customFormat="false" ht="27.75" hidden="false" customHeight="true" outlineLevel="0" collapsed="false">
      <c r="A213" s="913"/>
      <c r="B213" s="924"/>
      <c r="C213" s="258"/>
      <c r="D213" s="258"/>
      <c r="E213" s="258"/>
      <c r="F213" s="925"/>
      <c r="G213" s="926"/>
      <c r="H213" s="927"/>
      <c r="I213" s="928"/>
      <c r="J213" s="929"/>
      <c r="L213" s="922"/>
      <c r="M213" s="922"/>
      <c r="N213" s="922"/>
      <c r="O213" s="922"/>
      <c r="P213" s="922"/>
      <c r="Q213" s="922"/>
      <c r="R213" s="922"/>
      <c r="S213" s="923"/>
      <c r="W213" s="258"/>
      <c r="X213" s="258"/>
      <c r="Y213" s="258"/>
      <c r="Z213" s="258"/>
      <c r="AA213" s="258"/>
      <c r="AB213" s="258"/>
      <c r="AC213" s="258"/>
      <c r="AD213" s="258"/>
      <c r="AE213" s="258"/>
      <c r="AF213" s="258"/>
      <c r="AG213" s="258"/>
      <c r="AH213" s="258"/>
      <c r="AI213" s="258"/>
      <c r="AJ213" s="258"/>
      <c r="AK213" s="258"/>
      <c r="AL213" s="258"/>
      <c r="AM213" s="258"/>
      <c r="AN213" s="258"/>
      <c r="AO213" s="258"/>
      <c r="AP213" s="258"/>
      <c r="AQ213" s="258"/>
      <c r="AR213" s="258"/>
      <c r="AS213" s="258"/>
      <c r="AT213" s="258"/>
      <c r="AU213" s="258"/>
      <c r="AV213" s="258"/>
      <c r="AW213" s="258"/>
      <c r="AX213" s="258"/>
      <c r="AY213" s="258"/>
      <c r="AZ213" s="258"/>
      <c r="BA213" s="258"/>
      <c r="BB213" s="258"/>
      <c r="BC213" s="258"/>
      <c r="BD213" s="258"/>
      <c r="BE213" s="258"/>
      <c r="BF213" s="258"/>
      <c r="BG213" s="258"/>
      <c r="BH213" s="258"/>
      <c r="BI213" s="258"/>
      <c r="BJ213" s="258"/>
      <c r="BK213" s="258"/>
      <c r="BL213" s="258"/>
      <c r="BM213" s="258"/>
      <c r="BN213" s="258"/>
      <c r="BO213" s="258"/>
      <c r="BP213" s="258"/>
      <c r="BQ213" s="258"/>
      <c r="BR213" s="258"/>
      <c r="BS213" s="258"/>
      <c r="BT213" s="258"/>
      <c r="BU213" s="258"/>
      <c r="BV213" s="258"/>
      <c r="BW213" s="258"/>
      <c r="BX213" s="258"/>
      <c r="BY213" s="258"/>
      <c r="BZ213" s="258"/>
      <c r="CA213" s="258"/>
      <c r="CB213" s="258"/>
      <c r="CC213" s="258"/>
      <c r="CD213" s="258"/>
      <c r="CE213" s="258"/>
      <c r="CF213" s="258"/>
      <c r="CG213" s="258"/>
      <c r="CH213" s="258"/>
      <c r="CI213" s="258"/>
      <c r="CJ213" s="258"/>
      <c r="CK213" s="258"/>
      <c r="CL213" s="258"/>
      <c r="CM213" s="258"/>
      <c r="CN213" s="258"/>
      <c r="CO213" s="258"/>
      <c r="CP213" s="258"/>
      <c r="CQ213" s="258"/>
      <c r="CR213" s="258"/>
      <c r="CS213" s="258"/>
      <c r="CT213" s="258"/>
      <c r="CU213" s="258"/>
      <c r="CV213" s="258"/>
      <c r="CW213" s="258"/>
      <c r="CX213" s="258"/>
      <c r="CY213" s="258"/>
      <c r="CZ213" s="258"/>
      <c r="DA213" s="258"/>
      <c r="DB213" s="258"/>
      <c r="DC213" s="258"/>
      <c r="DD213" s="258"/>
      <c r="DE213" s="258"/>
      <c r="DF213" s="258"/>
      <c r="DG213" s="258"/>
      <c r="DH213" s="258"/>
      <c r="DI213" s="258"/>
      <c r="DJ213" s="258"/>
      <c r="DK213" s="258"/>
      <c r="DL213" s="258"/>
      <c r="DM213" s="258"/>
      <c r="DN213" s="258"/>
      <c r="DO213" s="258"/>
      <c r="DP213" s="258"/>
      <c r="DQ213" s="258"/>
      <c r="DR213" s="258"/>
      <c r="DS213" s="258"/>
      <c r="DT213" s="258"/>
      <c r="DU213" s="258"/>
      <c r="DV213" s="258"/>
      <c r="DW213" s="258"/>
      <c r="DX213" s="258"/>
      <c r="DY213" s="258"/>
      <c r="DZ213" s="258"/>
      <c r="EA213" s="258"/>
      <c r="EB213" s="258"/>
      <c r="EC213" s="258"/>
      <c r="ED213" s="258"/>
      <c r="EE213" s="258"/>
      <c r="EF213" s="258"/>
      <c r="EG213" s="258"/>
      <c r="EH213" s="258"/>
      <c r="EI213" s="258"/>
      <c r="EJ213" s="258"/>
      <c r="EK213" s="258"/>
      <c r="EL213" s="258"/>
      <c r="EM213" s="258"/>
      <c r="EN213" s="258"/>
      <c r="EO213" s="258"/>
      <c r="EP213" s="258"/>
      <c r="EQ213" s="258"/>
      <c r="ER213" s="258"/>
      <c r="ES213" s="258"/>
      <c r="ET213" s="258"/>
      <c r="EU213" s="258"/>
      <c r="EV213" s="258"/>
      <c r="EW213" s="258"/>
      <c r="EX213" s="258"/>
      <c r="EY213" s="258"/>
      <c r="EZ213" s="258"/>
      <c r="FA213" s="258"/>
      <c r="FB213" s="258"/>
      <c r="FC213" s="258"/>
      <c r="FD213" s="258"/>
      <c r="FE213" s="258"/>
      <c r="FF213" s="258"/>
      <c r="FG213" s="258"/>
      <c r="FH213" s="258"/>
      <c r="FI213" s="258"/>
      <c r="FJ213" s="258"/>
      <c r="FK213" s="258"/>
      <c r="FL213" s="258"/>
      <c r="FM213" s="258"/>
      <c r="FN213" s="258"/>
      <c r="FO213" s="258"/>
      <c r="FP213" s="258"/>
      <c r="FQ213" s="258"/>
      <c r="FR213" s="258"/>
      <c r="FS213" s="258"/>
      <c r="FT213" s="258"/>
      <c r="FU213" s="258"/>
      <c r="FV213" s="258"/>
      <c r="FW213" s="258"/>
      <c r="FX213" s="258"/>
      <c r="FY213" s="258"/>
      <c r="FZ213" s="258"/>
      <c r="GA213" s="258"/>
      <c r="GB213" s="258"/>
      <c r="GC213" s="258"/>
      <c r="GD213" s="258"/>
      <c r="GE213" s="258"/>
      <c r="GF213" s="258"/>
      <c r="GG213" s="258"/>
      <c r="GH213" s="258"/>
      <c r="GI213" s="258"/>
      <c r="GJ213" s="258"/>
      <c r="GK213" s="258"/>
      <c r="GL213" s="258"/>
      <c r="GM213" s="258"/>
      <c r="GN213" s="258"/>
      <c r="GO213" s="258"/>
      <c r="GP213" s="258"/>
      <c r="GQ213" s="258"/>
      <c r="GR213" s="258"/>
      <c r="GS213" s="258"/>
      <c r="GT213" s="258"/>
      <c r="GU213" s="258"/>
      <c r="GV213" s="258"/>
      <c r="GW213" s="258"/>
      <c r="GX213" s="258"/>
      <c r="GY213" s="258"/>
      <c r="GZ213" s="258"/>
      <c r="HA213" s="258"/>
      <c r="HB213" s="258"/>
      <c r="HC213" s="258"/>
      <c r="HD213" s="258"/>
      <c r="HE213" s="258"/>
      <c r="HF213" s="258"/>
      <c r="HG213" s="258"/>
      <c r="HH213" s="258"/>
      <c r="HI213" s="258"/>
      <c r="HJ213" s="258"/>
      <c r="HK213" s="258"/>
      <c r="HL213" s="258"/>
      <c r="HM213" s="258"/>
      <c r="HN213" s="258"/>
      <c r="HO213" s="258"/>
      <c r="HP213" s="258"/>
      <c r="HQ213" s="258"/>
      <c r="HR213" s="258"/>
      <c r="HS213" s="258"/>
      <c r="HT213" s="258"/>
      <c r="HU213" s="258"/>
      <c r="HV213" s="258"/>
      <c r="HW213" s="258"/>
      <c r="HX213" s="258"/>
      <c r="HY213" s="258"/>
      <c r="HZ213" s="258"/>
      <c r="IA213" s="258"/>
      <c r="IB213" s="258"/>
      <c r="IC213" s="258"/>
      <c r="ID213" s="258"/>
      <c r="IE213" s="258"/>
      <c r="IF213" s="258"/>
      <c r="IG213" s="258"/>
      <c r="IH213" s="258"/>
      <c r="II213" s="258"/>
      <c r="IJ213" s="258"/>
      <c r="IK213" s="258"/>
      <c r="IL213" s="258"/>
      <c r="IM213" s="258"/>
      <c r="IN213" s="258"/>
      <c r="IO213" s="258"/>
      <c r="IP213" s="258"/>
      <c r="IQ213" s="258"/>
      <c r="IR213" s="258"/>
      <c r="IS213" s="258"/>
      <c r="IT213" s="258"/>
      <c r="IU213" s="258"/>
      <c r="IV213" s="258"/>
      <c r="IW213" s="258"/>
      <c r="IX213" s="258"/>
      <c r="IY213" s="258"/>
      <c r="IZ213" s="258"/>
      <c r="JA213" s="258"/>
      <c r="JB213" s="258"/>
      <c r="JC213" s="258"/>
      <c r="JD213" s="258"/>
      <c r="JE213" s="258"/>
      <c r="JF213" s="258"/>
      <c r="JG213" s="258"/>
      <c r="JH213" s="258"/>
      <c r="JI213" s="258"/>
      <c r="JJ213" s="258"/>
      <c r="JK213" s="258"/>
      <c r="JL213" s="258"/>
      <c r="JM213" s="258"/>
      <c r="JN213" s="258"/>
      <c r="JO213" s="258"/>
      <c r="JP213" s="258"/>
      <c r="JQ213" s="258"/>
      <c r="JR213" s="258"/>
      <c r="JS213" s="258"/>
      <c r="JT213" s="258"/>
      <c r="JU213" s="258"/>
      <c r="JV213" s="258"/>
      <c r="JW213" s="258"/>
      <c r="JX213" s="258"/>
      <c r="JY213" s="258"/>
      <c r="JZ213" s="258"/>
      <c r="KA213" s="258"/>
      <c r="KB213" s="258"/>
      <c r="KC213" s="258"/>
      <c r="KD213" s="258"/>
      <c r="KE213" s="258"/>
      <c r="KF213" s="258"/>
      <c r="KG213" s="258"/>
      <c r="KH213" s="258"/>
      <c r="KI213" s="258"/>
      <c r="KJ213" s="258"/>
      <c r="KK213" s="258"/>
      <c r="KL213" s="258"/>
      <c r="KM213" s="258"/>
      <c r="KN213" s="258"/>
      <c r="KO213" s="258"/>
      <c r="KP213" s="258"/>
      <c r="KQ213" s="258"/>
      <c r="KR213" s="258"/>
      <c r="KS213" s="258"/>
      <c r="KT213" s="258"/>
      <c r="KU213" s="258"/>
      <c r="KV213" s="258"/>
      <c r="KW213" s="258"/>
      <c r="KX213" s="258"/>
      <c r="KY213" s="258"/>
      <c r="KZ213" s="258"/>
      <c r="LA213" s="258"/>
      <c r="LB213" s="258"/>
      <c r="LC213" s="258"/>
      <c r="LD213" s="258"/>
      <c r="LE213" s="258"/>
      <c r="LF213" s="258"/>
      <c r="LG213" s="258"/>
      <c r="LH213" s="258"/>
      <c r="LI213" s="258"/>
      <c r="LJ213" s="258"/>
      <c r="LK213" s="258"/>
      <c r="LL213" s="258"/>
      <c r="LM213" s="258"/>
      <c r="LN213" s="258"/>
      <c r="LO213" s="258"/>
      <c r="LP213" s="258"/>
      <c r="LQ213" s="258"/>
      <c r="LR213" s="258"/>
      <c r="LS213" s="258"/>
      <c r="LT213" s="258"/>
      <c r="LU213" s="258"/>
      <c r="LV213" s="258"/>
      <c r="LW213" s="258"/>
      <c r="LX213" s="258"/>
      <c r="LY213" s="258"/>
      <c r="LZ213" s="258"/>
      <c r="MA213" s="258"/>
      <c r="MB213" s="258"/>
      <c r="MC213" s="258"/>
      <c r="MD213" s="258"/>
      <c r="ME213" s="258"/>
      <c r="MF213" s="258"/>
      <c r="MG213" s="258"/>
      <c r="MH213" s="258"/>
      <c r="MI213" s="258"/>
      <c r="MJ213" s="258"/>
      <c r="MK213" s="258"/>
      <c r="ML213" s="258"/>
      <c r="MM213" s="258"/>
      <c r="MN213" s="258"/>
      <c r="MO213" s="258"/>
      <c r="MP213" s="258"/>
      <c r="MQ213" s="258"/>
      <c r="MR213" s="258"/>
      <c r="MS213" s="258"/>
      <c r="MT213" s="258"/>
      <c r="MU213" s="258"/>
      <c r="MV213" s="258"/>
      <c r="MW213" s="258"/>
      <c r="MX213" s="258"/>
      <c r="MY213" s="258"/>
      <c r="MZ213" s="258"/>
      <c r="NA213" s="258"/>
      <c r="NB213" s="258"/>
      <c r="NC213" s="258"/>
      <c r="ND213" s="258"/>
      <c r="NE213" s="258"/>
      <c r="NF213" s="258"/>
      <c r="NG213" s="258"/>
      <c r="NH213" s="258"/>
      <c r="NI213" s="258"/>
      <c r="NJ213" s="258"/>
      <c r="NK213" s="258"/>
      <c r="NL213" s="258"/>
      <c r="NM213" s="258"/>
      <c r="NN213" s="258"/>
      <c r="NO213" s="258"/>
      <c r="NP213" s="258"/>
      <c r="NQ213" s="258"/>
      <c r="NR213" s="258"/>
      <c r="NS213" s="258"/>
      <c r="NT213" s="258"/>
      <c r="NU213" s="258"/>
      <c r="NV213" s="258"/>
      <c r="NW213" s="258"/>
      <c r="NX213" s="258"/>
      <c r="NY213" s="258"/>
      <c r="NZ213" s="258"/>
      <c r="OA213" s="258"/>
      <c r="OB213" s="258"/>
      <c r="OC213" s="258"/>
      <c r="OD213" s="258"/>
      <c r="OE213" s="258"/>
      <c r="OF213" s="258"/>
      <c r="OG213" s="258"/>
      <c r="OH213" s="258"/>
      <c r="OI213" s="258"/>
      <c r="OJ213" s="258"/>
      <c r="OK213" s="258"/>
      <c r="OL213" s="258"/>
      <c r="OM213" s="258"/>
      <c r="ON213" s="258"/>
      <c r="OO213" s="258"/>
      <c r="OP213" s="258"/>
      <c r="OQ213" s="258"/>
      <c r="OR213" s="258"/>
      <c r="OS213" s="258"/>
      <c r="OT213" s="258"/>
      <c r="OU213" s="258"/>
      <c r="OV213" s="258"/>
      <c r="OW213" s="258"/>
      <c r="OX213" s="258"/>
      <c r="OY213" s="258"/>
      <c r="OZ213" s="258"/>
      <c r="PA213" s="258"/>
      <c r="PB213" s="258"/>
      <c r="PC213" s="258"/>
      <c r="PD213" s="258"/>
      <c r="PE213" s="258"/>
      <c r="PF213" s="258"/>
      <c r="PG213" s="258"/>
      <c r="PH213" s="258"/>
      <c r="PI213" s="258"/>
      <c r="PJ213" s="258"/>
      <c r="PK213" s="258"/>
      <c r="PL213" s="258"/>
      <c r="PM213" s="258"/>
      <c r="PN213" s="258"/>
      <c r="PO213" s="258"/>
      <c r="PP213" s="258"/>
      <c r="PQ213" s="258"/>
      <c r="PR213" s="258"/>
      <c r="PS213" s="258"/>
      <c r="PT213" s="258"/>
      <c r="PU213" s="258"/>
      <c r="PV213" s="258"/>
      <c r="PW213" s="258"/>
      <c r="PX213" s="258"/>
      <c r="PY213" s="258"/>
      <c r="PZ213" s="258"/>
      <c r="QA213" s="258"/>
      <c r="QB213" s="258"/>
      <c r="QC213" s="258"/>
      <c r="QD213" s="258"/>
      <c r="QE213" s="258"/>
      <c r="QF213" s="258"/>
      <c r="QG213" s="258"/>
      <c r="QH213" s="258"/>
      <c r="QI213" s="258"/>
      <c r="QJ213" s="258"/>
      <c r="QK213" s="258"/>
      <c r="QL213" s="258"/>
      <c r="QM213" s="258"/>
      <c r="QN213" s="258"/>
      <c r="QO213" s="258"/>
      <c r="QP213" s="258"/>
      <c r="QQ213" s="258"/>
      <c r="QR213" s="258"/>
      <c r="QS213" s="258"/>
      <c r="QT213" s="258"/>
      <c r="QU213" s="258"/>
      <c r="QV213" s="258"/>
      <c r="QW213" s="258"/>
      <c r="QX213" s="258"/>
      <c r="QY213" s="258"/>
      <c r="QZ213" s="258"/>
      <c r="RA213" s="258"/>
      <c r="RB213" s="258"/>
      <c r="RC213" s="258"/>
      <c r="RD213" s="258"/>
      <c r="RE213" s="258"/>
      <c r="RF213" s="258"/>
      <c r="RG213" s="258"/>
      <c r="RH213" s="258"/>
      <c r="RI213" s="258"/>
      <c r="RJ213" s="258"/>
      <c r="RK213" s="258"/>
      <c r="RL213" s="258"/>
      <c r="RM213" s="258"/>
      <c r="RN213" s="258"/>
      <c r="RO213" s="258"/>
      <c r="RP213" s="258"/>
      <c r="RQ213" s="258"/>
      <c r="RR213" s="258"/>
      <c r="RS213" s="258"/>
      <c r="RT213" s="258"/>
      <c r="RU213" s="258"/>
      <c r="RV213" s="258"/>
      <c r="RW213" s="258"/>
      <c r="RX213" s="258"/>
      <c r="RY213" s="258"/>
      <c r="RZ213" s="258"/>
      <c r="SA213" s="258"/>
      <c r="SB213" s="258"/>
      <c r="SC213" s="258"/>
      <c r="SD213" s="258"/>
      <c r="SE213" s="258"/>
      <c r="SF213" s="258"/>
      <c r="SG213" s="258"/>
      <c r="SH213" s="258"/>
      <c r="SI213" s="258"/>
      <c r="SJ213" s="258"/>
      <c r="SK213" s="258"/>
      <c r="SL213" s="258"/>
      <c r="SM213" s="258"/>
      <c r="SN213" s="258"/>
      <c r="SO213" s="258"/>
      <c r="SP213" s="258"/>
      <c r="SQ213" s="258"/>
      <c r="SR213" s="258"/>
      <c r="SS213" s="258"/>
      <c r="ST213" s="258"/>
      <c r="SU213" s="258"/>
      <c r="SV213" s="258"/>
      <c r="SW213" s="258"/>
      <c r="SX213" s="258"/>
      <c r="SY213" s="258"/>
      <c r="SZ213" s="258"/>
      <c r="TA213" s="258"/>
      <c r="TB213" s="258"/>
      <c r="TC213" s="258"/>
      <c r="TD213" s="258"/>
      <c r="TE213" s="258"/>
      <c r="TF213" s="258"/>
      <c r="TG213" s="258"/>
      <c r="TH213" s="258"/>
      <c r="TI213" s="258"/>
      <c r="TJ213" s="258"/>
      <c r="TK213" s="258"/>
      <c r="TL213" s="258"/>
      <c r="TM213" s="258"/>
      <c r="TN213" s="258"/>
      <c r="TO213" s="258"/>
      <c r="TP213" s="258"/>
      <c r="TQ213" s="258"/>
      <c r="TR213" s="258"/>
      <c r="TS213" s="258"/>
      <c r="TT213" s="258"/>
      <c r="TU213" s="258"/>
      <c r="TV213" s="258"/>
      <c r="TW213" s="258"/>
      <c r="TX213" s="258"/>
      <c r="TY213" s="258"/>
      <c r="TZ213" s="258"/>
      <c r="UA213" s="258"/>
      <c r="UB213" s="258"/>
      <c r="UC213" s="258"/>
      <c r="UD213" s="258"/>
      <c r="UE213" s="258"/>
      <c r="UF213" s="258"/>
      <c r="UG213" s="258"/>
      <c r="UH213" s="258"/>
      <c r="UI213" s="258"/>
      <c r="UJ213" s="258"/>
      <c r="UK213" s="258"/>
      <c r="UL213" s="258"/>
      <c r="UM213" s="258"/>
      <c r="UN213" s="258"/>
      <c r="UO213" s="258"/>
      <c r="UP213" s="258"/>
      <c r="UQ213" s="258"/>
      <c r="UR213" s="258"/>
      <c r="US213" s="258"/>
      <c r="UT213" s="258"/>
      <c r="UU213" s="258"/>
      <c r="UV213" s="258"/>
      <c r="UW213" s="258"/>
      <c r="UX213" s="258"/>
      <c r="UY213" s="258"/>
      <c r="UZ213" s="258"/>
      <c r="VA213" s="258"/>
      <c r="VB213" s="258"/>
      <c r="VC213" s="258"/>
      <c r="VD213" s="258"/>
      <c r="VE213" s="258"/>
      <c r="VF213" s="258"/>
      <c r="VG213" s="258"/>
      <c r="VH213" s="258"/>
      <c r="VI213" s="258"/>
      <c r="VJ213" s="258"/>
      <c r="VK213" s="258"/>
      <c r="VL213" s="258"/>
      <c r="VM213" s="258"/>
      <c r="VN213" s="258"/>
      <c r="VO213" s="258"/>
      <c r="VP213" s="258"/>
      <c r="VQ213" s="258"/>
      <c r="VR213" s="258"/>
      <c r="VS213" s="258"/>
      <c r="VT213" s="258"/>
      <c r="VU213" s="258"/>
      <c r="VV213" s="258"/>
      <c r="VW213" s="258"/>
      <c r="VX213" s="258"/>
      <c r="VY213" s="258"/>
      <c r="VZ213" s="258"/>
      <c r="WA213" s="258"/>
      <c r="WB213" s="258"/>
      <c r="WC213" s="258"/>
      <c r="WD213" s="258"/>
      <c r="WE213" s="258"/>
      <c r="WF213" s="258"/>
      <c r="WG213" s="258"/>
      <c r="WH213" s="258"/>
      <c r="WI213" s="258"/>
      <c r="WJ213" s="258"/>
      <c r="WK213" s="258"/>
      <c r="WL213" s="258"/>
      <c r="WM213" s="258"/>
      <c r="WN213" s="258"/>
      <c r="WO213" s="258"/>
      <c r="WP213" s="258"/>
      <c r="WQ213" s="258"/>
      <c r="WR213" s="258"/>
      <c r="WS213" s="258"/>
      <c r="WT213" s="258"/>
      <c r="WU213" s="258"/>
      <c r="WV213" s="258"/>
      <c r="WW213" s="258"/>
      <c r="WX213" s="258"/>
      <c r="WY213" s="258"/>
      <c r="WZ213" s="258"/>
      <c r="XA213" s="258"/>
      <c r="XB213" s="258"/>
      <c r="XC213" s="258"/>
      <c r="XD213" s="258"/>
      <c r="XE213" s="258"/>
      <c r="XF213" s="258"/>
      <c r="XG213" s="258"/>
      <c r="XH213" s="258"/>
      <c r="XI213" s="258"/>
      <c r="XJ213" s="258"/>
      <c r="XK213" s="258"/>
      <c r="XL213" s="258"/>
      <c r="XM213" s="258"/>
      <c r="XN213" s="258"/>
      <c r="XO213" s="258"/>
      <c r="XP213" s="258"/>
      <c r="XQ213" s="258"/>
      <c r="XR213" s="258"/>
      <c r="XS213" s="258"/>
      <c r="XT213" s="258"/>
      <c r="XU213" s="258"/>
      <c r="XV213" s="258"/>
      <c r="XW213" s="258"/>
      <c r="XX213" s="258"/>
      <c r="XY213" s="258"/>
      <c r="XZ213" s="258"/>
      <c r="YA213" s="258"/>
      <c r="YB213" s="258"/>
      <c r="YC213" s="258"/>
      <c r="YD213" s="258"/>
      <c r="YE213" s="258"/>
      <c r="YF213" s="258"/>
      <c r="YG213" s="258"/>
      <c r="YH213" s="258"/>
      <c r="YI213" s="258"/>
      <c r="YJ213" s="258"/>
      <c r="YK213" s="258"/>
      <c r="YL213" s="258"/>
      <c r="YM213" s="258"/>
      <c r="YN213" s="258"/>
      <c r="YO213" s="258"/>
      <c r="YP213" s="258"/>
      <c r="YQ213" s="258"/>
      <c r="YR213" s="258"/>
      <c r="YS213" s="258"/>
      <c r="YT213" s="258"/>
      <c r="YU213" s="258"/>
      <c r="YV213" s="258"/>
      <c r="YW213" s="258"/>
      <c r="YX213" s="258"/>
      <c r="YY213" s="258"/>
      <c r="YZ213" s="258"/>
      <c r="ZA213" s="258"/>
      <c r="ZB213" s="258"/>
      <c r="ZC213" s="258"/>
      <c r="ZD213" s="258"/>
      <c r="ZE213" s="258"/>
      <c r="ZF213" s="258"/>
      <c r="ZG213" s="258"/>
      <c r="ZH213" s="258"/>
      <c r="ZI213" s="258"/>
      <c r="ZJ213" s="258"/>
      <c r="ZK213" s="258"/>
      <c r="ZL213" s="258"/>
      <c r="ZM213" s="258"/>
      <c r="ZN213" s="258"/>
      <c r="ZO213" s="258"/>
      <c r="ZP213" s="258"/>
      <c r="ZQ213" s="258"/>
      <c r="ZR213" s="258"/>
      <c r="ZS213" s="258"/>
      <c r="ZT213" s="258"/>
      <c r="ZU213" s="258"/>
      <c r="ZV213" s="258"/>
      <c r="ZW213" s="258"/>
      <c r="ZX213" s="258"/>
      <c r="ZY213" s="258"/>
      <c r="ZZ213" s="258"/>
      <c r="AAA213" s="258"/>
      <c r="AAB213" s="258"/>
      <c r="AAC213" s="258"/>
      <c r="AAD213" s="258"/>
      <c r="AAE213" s="258"/>
      <c r="AAF213" s="258"/>
      <c r="AAG213" s="258"/>
      <c r="AAH213" s="258"/>
      <c r="AAI213" s="258"/>
      <c r="AAJ213" s="258"/>
      <c r="AAK213" s="258"/>
      <c r="AAL213" s="258"/>
      <c r="AAM213" s="258"/>
      <c r="AAN213" s="258"/>
      <c r="AAO213" s="258"/>
      <c r="AAP213" s="258"/>
      <c r="AAQ213" s="258"/>
      <c r="AAR213" s="258"/>
      <c r="AAS213" s="258"/>
      <c r="AAT213" s="258"/>
      <c r="AAU213" s="258"/>
      <c r="AAV213" s="258"/>
      <c r="AAW213" s="258"/>
      <c r="AAX213" s="258"/>
      <c r="AAY213" s="258"/>
      <c r="AAZ213" s="258"/>
      <c r="ABA213" s="258"/>
      <c r="ABB213" s="258"/>
      <c r="ABC213" s="258"/>
      <c r="ABD213" s="258"/>
      <c r="ABE213" s="258"/>
      <c r="ABF213" s="258"/>
      <c r="ABG213" s="258"/>
      <c r="ABH213" s="258"/>
      <c r="ABI213" s="258"/>
      <c r="ABJ213" s="258"/>
      <c r="ABK213" s="258"/>
      <c r="ABL213" s="258"/>
      <c r="ABM213" s="258"/>
      <c r="ABN213" s="258"/>
      <c r="ABO213" s="258"/>
      <c r="ABP213" s="258"/>
      <c r="ABQ213" s="258"/>
      <c r="ABR213" s="258"/>
      <c r="ABS213" s="258"/>
      <c r="ABT213" s="258"/>
      <c r="ABU213" s="258"/>
      <c r="ABV213" s="258"/>
      <c r="ABW213" s="258"/>
      <c r="ABX213" s="258"/>
      <c r="ABY213" s="258"/>
      <c r="ABZ213" s="258"/>
      <c r="ACA213" s="258"/>
      <c r="ACB213" s="258"/>
      <c r="ACC213" s="258"/>
      <c r="ACD213" s="258"/>
      <c r="ACE213" s="258"/>
      <c r="ACF213" s="258"/>
      <c r="ACG213" s="258"/>
      <c r="ACH213" s="258"/>
      <c r="ACI213" s="258"/>
      <c r="ACJ213" s="258"/>
      <c r="ACK213" s="258"/>
      <c r="ACL213" s="258"/>
      <c r="ACM213" s="258"/>
      <c r="ACN213" s="258"/>
      <c r="ACO213" s="258"/>
      <c r="ACP213" s="258"/>
      <c r="ACQ213" s="258"/>
      <c r="ACR213" s="258"/>
      <c r="ACS213" s="258"/>
      <c r="ACT213" s="258"/>
      <c r="ACU213" s="258"/>
      <c r="ACV213" s="258"/>
      <c r="ACW213" s="258"/>
      <c r="ACX213" s="258"/>
      <c r="ACY213" s="258"/>
      <c r="ACZ213" s="258"/>
      <c r="ADA213" s="258"/>
      <c r="ADB213" s="258"/>
      <c r="ADC213" s="258"/>
      <c r="ADD213" s="258"/>
      <c r="ADE213" s="258"/>
      <c r="ADF213" s="258"/>
      <c r="ADG213" s="258"/>
      <c r="ADH213" s="258"/>
      <c r="ADI213" s="258"/>
      <c r="ADJ213" s="258"/>
      <c r="ADK213" s="258"/>
      <c r="ADL213" s="258"/>
      <c r="ADM213" s="258"/>
      <c r="ADN213" s="258"/>
      <c r="ADO213" s="258"/>
      <c r="ADP213" s="258"/>
      <c r="ADQ213" s="258"/>
      <c r="ADR213" s="258"/>
      <c r="ADS213" s="258"/>
      <c r="ADT213" s="258"/>
      <c r="ADU213" s="258"/>
      <c r="ADV213" s="258"/>
      <c r="ADW213" s="258"/>
      <c r="ADX213" s="258"/>
      <c r="ADY213" s="258"/>
      <c r="ADZ213" s="258"/>
      <c r="AEA213" s="258"/>
      <c r="AEB213" s="258"/>
      <c r="AEC213" s="258"/>
      <c r="AED213" s="258"/>
      <c r="AEE213" s="258"/>
      <c r="AEF213" s="258"/>
      <c r="AEG213" s="258"/>
      <c r="AEH213" s="258"/>
      <c r="AEI213" s="258"/>
      <c r="AEJ213" s="258"/>
      <c r="AEK213" s="258"/>
      <c r="AEL213" s="258"/>
      <c r="AEM213" s="258"/>
      <c r="AEN213" s="258"/>
      <c r="AEO213" s="258"/>
      <c r="AEP213" s="258"/>
      <c r="AEQ213" s="258"/>
      <c r="AER213" s="258"/>
      <c r="AES213" s="258"/>
      <c r="AET213" s="258"/>
      <c r="AEU213" s="258"/>
      <c r="AEV213" s="258"/>
      <c r="AEW213" s="258"/>
      <c r="AEX213" s="258"/>
      <c r="AEY213" s="258"/>
      <c r="AEZ213" s="258"/>
      <c r="AFA213" s="258"/>
      <c r="AFB213" s="258"/>
      <c r="AFC213" s="258"/>
      <c r="AFD213" s="258"/>
      <c r="AFE213" s="258"/>
      <c r="AFF213" s="258"/>
      <c r="AFG213" s="258"/>
      <c r="AFH213" s="258"/>
      <c r="AFI213" s="258"/>
      <c r="AFJ213" s="258"/>
      <c r="AFK213" s="258"/>
      <c r="AFL213" s="258"/>
      <c r="AFM213" s="258"/>
      <c r="AFN213" s="258"/>
      <c r="AFO213" s="258"/>
      <c r="AFP213" s="258"/>
      <c r="AFQ213" s="258"/>
      <c r="AFR213" s="258"/>
      <c r="AFS213" s="258"/>
      <c r="AFT213" s="258"/>
      <c r="AFU213" s="258"/>
      <c r="AFV213" s="258"/>
      <c r="AFW213" s="258"/>
      <c r="AFX213" s="258"/>
      <c r="AFY213" s="258"/>
      <c r="AFZ213" s="258"/>
      <c r="AGA213" s="258"/>
      <c r="AGB213" s="258"/>
      <c r="AGC213" s="258"/>
      <c r="AGD213" s="258"/>
      <c r="AGE213" s="258"/>
      <c r="AGF213" s="258"/>
      <c r="AGG213" s="258"/>
      <c r="AGH213" s="258"/>
      <c r="AGI213" s="258"/>
      <c r="AGJ213" s="258"/>
      <c r="AGK213" s="258"/>
      <c r="AGL213" s="258"/>
      <c r="AGM213" s="258"/>
      <c r="AGN213" s="258"/>
      <c r="AGO213" s="258"/>
      <c r="AGP213" s="258"/>
      <c r="AGQ213" s="258"/>
      <c r="AGR213" s="258"/>
      <c r="AGS213" s="258"/>
      <c r="AGT213" s="258"/>
      <c r="AGU213" s="258"/>
      <c r="AGV213" s="258"/>
      <c r="AGW213" s="258"/>
      <c r="AGX213" s="258"/>
      <c r="AGY213" s="258"/>
      <c r="AGZ213" s="258"/>
      <c r="AHA213" s="258"/>
      <c r="AHB213" s="258"/>
      <c r="AHC213" s="258"/>
      <c r="AHD213" s="258"/>
      <c r="AHE213" s="258"/>
      <c r="AHF213" s="258"/>
      <c r="AHG213" s="258"/>
      <c r="AHH213" s="258"/>
      <c r="AHI213" s="258"/>
      <c r="AHJ213" s="258"/>
      <c r="AHK213" s="258"/>
      <c r="AHL213" s="258"/>
      <c r="AHM213" s="258"/>
      <c r="AHN213" s="258"/>
      <c r="AHO213" s="258"/>
      <c r="AHP213" s="258"/>
      <c r="AHQ213" s="258"/>
      <c r="AHR213" s="258"/>
      <c r="AHS213" s="258"/>
      <c r="AHT213" s="258"/>
      <c r="AHU213" s="258"/>
      <c r="AHV213" s="258"/>
      <c r="AHW213" s="258"/>
      <c r="AHX213" s="258"/>
      <c r="AHY213" s="258"/>
      <c r="AHZ213" s="258"/>
      <c r="AIA213" s="258"/>
      <c r="AIB213" s="258"/>
      <c r="AIC213" s="258"/>
      <c r="AID213" s="258"/>
      <c r="AIE213" s="258"/>
      <c r="AIF213" s="258"/>
      <c r="AIG213" s="258"/>
      <c r="AIH213" s="258"/>
      <c r="AII213" s="258"/>
      <c r="AIJ213" s="258"/>
      <c r="AIK213" s="258"/>
      <c r="AIL213" s="258"/>
      <c r="AIM213" s="258"/>
      <c r="AIN213" s="258"/>
      <c r="AIO213" s="258"/>
      <c r="AIP213" s="258"/>
      <c r="AIQ213" s="258"/>
      <c r="AIR213" s="258"/>
      <c r="AIS213" s="258"/>
      <c r="AIT213" s="258"/>
      <c r="AIU213" s="258"/>
      <c r="AIV213" s="258"/>
      <c r="AIW213" s="258"/>
      <c r="AIX213" s="258"/>
      <c r="AIY213" s="258"/>
      <c r="AIZ213" s="258"/>
      <c r="AJA213" s="258"/>
      <c r="AJB213" s="258"/>
      <c r="AJC213" s="258"/>
      <c r="AJD213" s="258"/>
      <c r="AJE213" s="258"/>
      <c r="AJF213" s="258"/>
      <c r="AJG213" s="258"/>
      <c r="AJH213" s="258"/>
      <c r="AJI213" s="258"/>
      <c r="AJJ213" s="258"/>
      <c r="AJK213" s="258"/>
      <c r="AJL213" s="258"/>
      <c r="AJM213" s="258"/>
      <c r="AJN213" s="258"/>
      <c r="AJO213" s="258"/>
      <c r="AJP213" s="258"/>
      <c r="AJQ213" s="258"/>
      <c r="AJR213" s="258"/>
      <c r="AJS213" s="258"/>
      <c r="AJT213" s="258"/>
      <c r="AJU213" s="258"/>
      <c r="AJV213" s="258"/>
      <c r="AJW213" s="258"/>
      <c r="AJX213" s="258"/>
      <c r="AJY213" s="258"/>
      <c r="AJZ213" s="258"/>
      <c r="AKA213" s="258"/>
      <c r="AKB213" s="258"/>
      <c r="AKC213" s="258"/>
      <c r="AKD213" s="258"/>
      <c r="AKE213" s="258"/>
      <c r="AKF213" s="258"/>
      <c r="AKG213" s="258"/>
      <c r="AKH213" s="258"/>
      <c r="AKI213" s="258"/>
      <c r="AKJ213" s="258"/>
      <c r="AKK213" s="258"/>
      <c r="AKL213" s="258"/>
      <c r="AKM213" s="258"/>
      <c r="AKN213" s="258"/>
      <c r="AKO213" s="258"/>
      <c r="AKP213" s="258"/>
      <c r="AKQ213" s="258"/>
      <c r="AKR213" s="258"/>
      <c r="AKS213" s="258"/>
      <c r="AKT213" s="258"/>
      <c r="AKU213" s="258"/>
      <c r="AKV213" s="258"/>
      <c r="AKW213" s="258"/>
      <c r="AKX213" s="258"/>
      <c r="AKY213" s="258"/>
      <c r="AKZ213" s="258"/>
      <c r="ALA213" s="258"/>
      <c r="ALB213" s="258"/>
      <c r="ALC213" s="258"/>
      <c r="ALD213" s="258"/>
      <c r="ALE213" s="258"/>
      <c r="ALF213" s="258"/>
      <c r="ALG213" s="258"/>
      <c r="ALH213" s="258"/>
      <c r="ALI213" s="258"/>
      <c r="ALJ213" s="258"/>
      <c r="ALK213" s="258"/>
      <c r="ALL213" s="258"/>
      <c r="ALM213" s="258"/>
      <c r="ALN213" s="258"/>
      <c r="ALO213" s="258"/>
      <c r="ALP213" s="258"/>
      <c r="ALQ213" s="258"/>
      <c r="ALR213" s="258"/>
      <c r="ALS213" s="258"/>
      <c r="ALT213" s="258"/>
      <c r="ALU213" s="258"/>
      <c r="ALV213" s="258"/>
      <c r="ALW213" s="258"/>
      <c r="ALX213" s="258"/>
      <c r="ALY213" s="258"/>
      <c r="ALZ213" s="258"/>
      <c r="AMA213" s="258"/>
      <c r="AMB213" s="258"/>
      <c r="AMC213" s="258"/>
    </row>
    <row r="214" customFormat="false" ht="27.75" hidden="false" customHeight="true" outlineLevel="0" collapsed="false">
      <c r="A214" s="930"/>
      <c r="B214" s="930"/>
      <c r="C214" s="930"/>
      <c r="D214" s="930"/>
      <c r="E214" s="930"/>
      <c r="F214" s="930"/>
      <c r="G214" s="931" t="s">
        <v>134</v>
      </c>
      <c r="H214" s="932" t="n">
        <f aca="false">Dados!D34</f>
        <v>0.03</v>
      </c>
      <c r="I214" s="933" t="n">
        <f aca="false">SUM(I212:I213)</f>
        <v>0</v>
      </c>
      <c r="J214" s="934"/>
      <c r="L214" s="468"/>
      <c r="M214" s="468"/>
      <c r="N214" s="468"/>
      <c r="O214" s="468"/>
      <c r="P214" s="468"/>
      <c r="Q214" s="468"/>
      <c r="R214" s="468"/>
      <c r="S214" s="837"/>
      <c r="W214" s="258"/>
      <c r="X214" s="258"/>
      <c r="Y214" s="258"/>
      <c r="Z214" s="258"/>
      <c r="AA214" s="258"/>
      <c r="AB214" s="258"/>
      <c r="AC214" s="258"/>
      <c r="AD214" s="258"/>
      <c r="AE214" s="258"/>
      <c r="AF214" s="258"/>
      <c r="AG214" s="258"/>
      <c r="AH214" s="258"/>
      <c r="AI214" s="258"/>
      <c r="AJ214" s="258"/>
      <c r="AK214" s="258"/>
      <c r="AL214" s="258"/>
      <c r="AM214" s="258"/>
      <c r="AN214" s="258"/>
      <c r="AO214" s="258"/>
      <c r="AP214" s="258"/>
      <c r="AQ214" s="258"/>
      <c r="AR214" s="258"/>
      <c r="AS214" s="258"/>
      <c r="AT214" s="258"/>
      <c r="AU214" s="258"/>
      <c r="AV214" s="258"/>
      <c r="AW214" s="258"/>
      <c r="AX214" s="258"/>
      <c r="AY214" s="258"/>
      <c r="AZ214" s="258"/>
      <c r="BA214" s="258"/>
      <c r="BB214" s="258"/>
      <c r="BC214" s="258"/>
      <c r="BD214" s="258"/>
      <c r="BE214" s="258"/>
      <c r="BF214" s="258"/>
      <c r="BG214" s="258"/>
      <c r="BH214" s="258"/>
      <c r="BI214" s="258"/>
      <c r="BJ214" s="258"/>
      <c r="BK214" s="258"/>
      <c r="BL214" s="258"/>
      <c r="BM214" s="258"/>
      <c r="BN214" s="258"/>
      <c r="BO214" s="258"/>
      <c r="BP214" s="258"/>
      <c r="BQ214" s="258"/>
      <c r="BR214" s="258"/>
      <c r="BS214" s="258"/>
      <c r="BT214" s="258"/>
      <c r="BU214" s="258"/>
      <c r="BV214" s="258"/>
      <c r="BW214" s="258"/>
      <c r="BX214" s="258"/>
      <c r="BY214" s="258"/>
      <c r="BZ214" s="258"/>
      <c r="CA214" s="258"/>
      <c r="CB214" s="258"/>
      <c r="CC214" s="258"/>
      <c r="CD214" s="258"/>
      <c r="CE214" s="258"/>
      <c r="CF214" s="258"/>
      <c r="CG214" s="258"/>
      <c r="CH214" s="258"/>
      <c r="CI214" s="258"/>
      <c r="CJ214" s="258"/>
      <c r="CK214" s="258"/>
      <c r="CL214" s="258"/>
      <c r="CM214" s="258"/>
      <c r="CN214" s="258"/>
      <c r="CO214" s="258"/>
      <c r="CP214" s="258"/>
      <c r="CQ214" s="258"/>
      <c r="CR214" s="258"/>
      <c r="CS214" s="258"/>
      <c r="CT214" s="258"/>
      <c r="CU214" s="258"/>
      <c r="CV214" s="258"/>
      <c r="CW214" s="258"/>
      <c r="CX214" s="258"/>
      <c r="CY214" s="258"/>
      <c r="CZ214" s="258"/>
      <c r="DA214" s="258"/>
      <c r="DB214" s="258"/>
      <c r="DC214" s="258"/>
      <c r="DD214" s="258"/>
      <c r="DE214" s="258"/>
      <c r="DF214" s="258"/>
      <c r="DG214" s="258"/>
      <c r="DH214" s="258"/>
      <c r="DI214" s="258"/>
      <c r="DJ214" s="258"/>
      <c r="DK214" s="258"/>
      <c r="DL214" s="258"/>
      <c r="DM214" s="258"/>
      <c r="DN214" s="258"/>
      <c r="DO214" s="258"/>
      <c r="DP214" s="258"/>
      <c r="DQ214" s="258"/>
      <c r="DR214" s="258"/>
      <c r="DS214" s="258"/>
      <c r="DT214" s="258"/>
      <c r="DU214" s="258"/>
      <c r="DV214" s="258"/>
      <c r="DW214" s="258"/>
      <c r="DX214" s="258"/>
      <c r="DY214" s="258"/>
      <c r="DZ214" s="258"/>
      <c r="EA214" s="258"/>
      <c r="EB214" s="258"/>
      <c r="EC214" s="258"/>
      <c r="ED214" s="258"/>
      <c r="EE214" s="258"/>
      <c r="EF214" s="258"/>
      <c r="EG214" s="258"/>
      <c r="EH214" s="258"/>
      <c r="EI214" s="258"/>
      <c r="EJ214" s="258"/>
      <c r="EK214" s="258"/>
      <c r="EL214" s="258"/>
      <c r="EM214" s="258"/>
      <c r="EN214" s="258"/>
      <c r="EO214" s="258"/>
      <c r="EP214" s="258"/>
      <c r="EQ214" s="258"/>
      <c r="ER214" s="258"/>
      <c r="ES214" s="258"/>
      <c r="ET214" s="258"/>
      <c r="EU214" s="258"/>
      <c r="EV214" s="258"/>
      <c r="EW214" s="258"/>
      <c r="EX214" s="258"/>
      <c r="EY214" s="258"/>
      <c r="EZ214" s="258"/>
      <c r="FA214" s="258"/>
      <c r="FB214" s="258"/>
      <c r="FC214" s="258"/>
      <c r="FD214" s="258"/>
      <c r="FE214" s="258"/>
      <c r="FF214" s="258"/>
      <c r="FG214" s="258"/>
      <c r="FH214" s="258"/>
      <c r="FI214" s="258"/>
      <c r="FJ214" s="258"/>
      <c r="FK214" s="258"/>
      <c r="FL214" s="258"/>
      <c r="FM214" s="258"/>
      <c r="FN214" s="258"/>
      <c r="FO214" s="258"/>
      <c r="FP214" s="258"/>
      <c r="FQ214" s="258"/>
      <c r="FR214" s="258"/>
      <c r="FS214" s="258"/>
      <c r="FT214" s="258"/>
      <c r="FU214" s="258"/>
      <c r="FV214" s="258"/>
      <c r="FW214" s="258"/>
      <c r="FX214" s="258"/>
      <c r="FY214" s="258"/>
      <c r="FZ214" s="258"/>
      <c r="GA214" s="258"/>
      <c r="GB214" s="258"/>
      <c r="GC214" s="258"/>
      <c r="GD214" s="258"/>
      <c r="GE214" s="258"/>
      <c r="GF214" s="258"/>
      <c r="GG214" s="258"/>
      <c r="GH214" s="258"/>
      <c r="GI214" s="258"/>
      <c r="GJ214" s="258"/>
      <c r="GK214" s="258"/>
      <c r="GL214" s="258"/>
      <c r="GM214" s="258"/>
      <c r="GN214" s="258"/>
      <c r="GO214" s="258"/>
      <c r="GP214" s="258"/>
      <c r="GQ214" s="258"/>
      <c r="GR214" s="258"/>
      <c r="GS214" s="258"/>
      <c r="GT214" s="258"/>
      <c r="GU214" s="258"/>
      <c r="GV214" s="258"/>
      <c r="GW214" s="258"/>
      <c r="GX214" s="258"/>
      <c r="GY214" s="258"/>
      <c r="GZ214" s="258"/>
      <c r="HA214" s="258"/>
      <c r="HB214" s="258"/>
      <c r="HC214" s="258"/>
      <c r="HD214" s="258"/>
      <c r="HE214" s="258"/>
      <c r="HF214" s="258"/>
      <c r="HG214" s="258"/>
      <c r="HH214" s="258"/>
      <c r="HI214" s="258"/>
      <c r="HJ214" s="258"/>
      <c r="HK214" s="258"/>
      <c r="HL214" s="258"/>
      <c r="HM214" s="258"/>
      <c r="HN214" s="258"/>
      <c r="HO214" s="258"/>
      <c r="HP214" s="258"/>
      <c r="HQ214" s="258"/>
      <c r="HR214" s="258"/>
      <c r="HS214" s="258"/>
      <c r="HT214" s="258"/>
      <c r="HU214" s="258"/>
      <c r="HV214" s="258"/>
      <c r="HW214" s="258"/>
      <c r="HX214" s="258"/>
      <c r="HY214" s="258"/>
      <c r="HZ214" s="258"/>
      <c r="IA214" s="258"/>
      <c r="IB214" s="258"/>
      <c r="IC214" s="258"/>
      <c r="ID214" s="258"/>
      <c r="IE214" s="258"/>
      <c r="IF214" s="258"/>
      <c r="IG214" s="258"/>
      <c r="IH214" s="258"/>
      <c r="II214" s="258"/>
      <c r="IJ214" s="258"/>
      <c r="IK214" s="258"/>
      <c r="IL214" s="258"/>
      <c r="IM214" s="258"/>
      <c r="IN214" s="258"/>
      <c r="IO214" s="258"/>
      <c r="IP214" s="258"/>
      <c r="IQ214" s="258"/>
      <c r="IR214" s="258"/>
      <c r="IS214" s="258"/>
      <c r="IT214" s="258"/>
      <c r="IU214" s="258"/>
      <c r="IV214" s="258"/>
      <c r="IW214" s="258"/>
      <c r="IX214" s="258"/>
      <c r="IY214" s="258"/>
      <c r="IZ214" s="258"/>
      <c r="JA214" s="258"/>
      <c r="JB214" s="258"/>
      <c r="JC214" s="258"/>
      <c r="JD214" s="258"/>
      <c r="JE214" s="258"/>
      <c r="JF214" s="258"/>
      <c r="JG214" s="258"/>
      <c r="JH214" s="258"/>
      <c r="JI214" s="258"/>
      <c r="JJ214" s="258"/>
      <c r="JK214" s="258"/>
      <c r="JL214" s="258"/>
      <c r="JM214" s="258"/>
      <c r="JN214" s="258"/>
      <c r="JO214" s="258"/>
      <c r="JP214" s="258"/>
      <c r="JQ214" s="258"/>
      <c r="JR214" s="258"/>
      <c r="JS214" s="258"/>
      <c r="JT214" s="258"/>
      <c r="JU214" s="258"/>
      <c r="JV214" s="258"/>
      <c r="JW214" s="258"/>
      <c r="JX214" s="258"/>
      <c r="JY214" s="258"/>
      <c r="JZ214" s="258"/>
      <c r="KA214" s="258"/>
      <c r="KB214" s="258"/>
      <c r="KC214" s="258"/>
      <c r="KD214" s="258"/>
      <c r="KE214" s="258"/>
      <c r="KF214" s="258"/>
      <c r="KG214" s="258"/>
      <c r="KH214" s="258"/>
      <c r="KI214" s="258"/>
      <c r="KJ214" s="258"/>
      <c r="KK214" s="258"/>
      <c r="KL214" s="258"/>
      <c r="KM214" s="258"/>
      <c r="KN214" s="258"/>
      <c r="KO214" s="258"/>
      <c r="KP214" s="258"/>
      <c r="KQ214" s="258"/>
      <c r="KR214" s="258"/>
      <c r="KS214" s="258"/>
      <c r="KT214" s="258"/>
      <c r="KU214" s="258"/>
      <c r="KV214" s="258"/>
      <c r="KW214" s="258"/>
      <c r="KX214" s="258"/>
      <c r="KY214" s="258"/>
      <c r="KZ214" s="258"/>
      <c r="LA214" s="258"/>
      <c r="LB214" s="258"/>
      <c r="LC214" s="258"/>
      <c r="LD214" s="258"/>
      <c r="LE214" s="258"/>
      <c r="LF214" s="258"/>
      <c r="LG214" s="258"/>
      <c r="LH214" s="258"/>
      <c r="LI214" s="258"/>
      <c r="LJ214" s="258"/>
      <c r="LK214" s="258"/>
      <c r="LL214" s="258"/>
      <c r="LM214" s="258"/>
      <c r="LN214" s="258"/>
      <c r="LO214" s="258"/>
      <c r="LP214" s="258"/>
      <c r="LQ214" s="258"/>
      <c r="LR214" s="258"/>
      <c r="LS214" s="258"/>
      <c r="LT214" s="258"/>
      <c r="LU214" s="258"/>
      <c r="LV214" s="258"/>
      <c r="LW214" s="258"/>
      <c r="LX214" s="258"/>
      <c r="LY214" s="258"/>
      <c r="LZ214" s="258"/>
      <c r="MA214" s="258"/>
      <c r="MB214" s="258"/>
      <c r="MC214" s="258"/>
      <c r="MD214" s="258"/>
      <c r="ME214" s="258"/>
      <c r="MF214" s="258"/>
      <c r="MG214" s="258"/>
      <c r="MH214" s="258"/>
      <c r="MI214" s="258"/>
      <c r="MJ214" s="258"/>
      <c r="MK214" s="258"/>
      <c r="ML214" s="258"/>
      <c r="MM214" s="258"/>
      <c r="MN214" s="258"/>
      <c r="MO214" s="258"/>
      <c r="MP214" s="258"/>
      <c r="MQ214" s="258"/>
      <c r="MR214" s="258"/>
      <c r="MS214" s="258"/>
      <c r="MT214" s="258"/>
      <c r="MU214" s="258"/>
      <c r="MV214" s="258"/>
      <c r="MW214" s="258"/>
      <c r="MX214" s="258"/>
      <c r="MY214" s="258"/>
      <c r="MZ214" s="258"/>
      <c r="NA214" s="258"/>
      <c r="NB214" s="258"/>
      <c r="NC214" s="258"/>
      <c r="ND214" s="258"/>
      <c r="NE214" s="258"/>
      <c r="NF214" s="258"/>
      <c r="NG214" s="258"/>
      <c r="NH214" s="258"/>
      <c r="NI214" s="258"/>
      <c r="NJ214" s="258"/>
      <c r="NK214" s="258"/>
      <c r="NL214" s="258"/>
      <c r="NM214" s="258"/>
      <c r="NN214" s="258"/>
      <c r="NO214" s="258"/>
      <c r="NP214" s="258"/>
      <c r="NQ214" s="258"/>
      <c r="NR214" s="258"/>
      <c r="NS214" s="258"/>
      <c r="NT214" s="258"/>
      <c r="NU214" s="258"/>
      <c r="NV214" s="258"/>
      <c r="NW214" s="258"/>
      <c r="NX214" s="258"/>
      <c r="NY214" s="258"/>
      <c r="NZ214" s="258"/>
      <c r="OA214" s="258"/>
      <c r="OB214" s="258"/>
      <c r="OC214" s="258"/>
      <c r="OD214" s="258"/>
      <c r="OE214" s="258"/>
      <c r="OF214" s="258"/>
      <c r="OG214" s="258"/>
      <c r="OH214" s="258"/>
      <c r="OI214" s="258"/>
      <c r="OJ214" s="258"/>
      <c r="OK214" s="258"/>
      <c r="OL214" s="258"/>
      <c r="OM214" s="258"/>
      <c r="ON214" s="258"/>
      <c r="OO214" s="258"/>
      <c r="OP214" s="258"/>
      <c r="OQ214" s="258"/>
      <c r="OR214" s="258"/>
      <c r="OS214" s="258"/>
      <c r="OT214" s="258"/>
      <c r="OU214" s="258"/>
      <c r="OV214" s="258"/>
      <c r="OW214" s="258"/>
      <c r="OX214" s="258"/>
      <c r="OY214" s="258"/>
      <c r="OZ214" s="258"/>
      <c r="PA214" s="258"/>
      <c r="PB214" s="258"/>
      <c r="PC214" s="258"/>
      <c r="PD214" s="258"/>
      <c r="PE214" s="258"/>
      <c r="PF214" s="258"/>
      <c r="PG214" s="258"/>
      <c r="PH214" s="258"/>
      <c r="PI214" s="258"/>
      <c r="PJ214" s="258"/>
      <c r="PK214" s="258"/>
      <c r="PL214" s="258"/>
      <c r="PM214" s="258"/>
      <c r="PN214" s="258"/>
      <c r="PO214" s="258"/>
      <c r="PP214" s="258"/>
      <c r="PQ214" s="258"/>
      <c r="PR214" s="258"/>
      <c r="PS214" s="258"/>
      <c r="PT214" s="258"/>
      <c r="PU214" s="258"/>
      <c r="PV214" s="258"/>
      <c r="PW214" s="258"/>
      <c r="PX214" s="258"/>
      <c r="PY214" s="258"/>
      <c r="PZ214" s="258"/>
      <c r="QA214" s="258"/>
      <c r="QB214" s="258"/>
      <c r="QC214" s="258"/>
      <c r="QD214" s="258"/>
      <c r="QE214" s="258"/>
      <c r="QF214" s="258"/>
      <c r="QG214" s="258"/>
      <c r="QH214" s="258"/>
      <c r="QI214" s="258"/>
      <c r="QJ214" s="258"/>
      <c r="QK214" s="258"/>
      <c r="QL214" s="258"/>
      <c r="QM214" s="258"/>
      <c r="QN214" s="258"/>
      <c r="QO214" s="258"/>
      <c r="QP214" s="258"/>
      <c r="QQ214" s="258"/>
      <c r="QR214" s="258"/>
      <c r="QS214" s="258"/>
      <c r="QT214" s="258"/>
      <c r="QU214" s="258"/>
      <c r="QV214" s="258"/>
      <c r="QW214" s="258"/>
      <c r="QX214" s="258"/>
      <c r="QY214" s="258"/>
      <c r="QZ214" s="258"/>
      <c r="RA214" s="258"/>
      <c r="RB214" s="258"/>
      <c r="RC214" s="258"/>
      <c r="RD214" s="258"/>
      <c r="RE214" s="258"/>
      <c r="RF214" s="258"/>
      <c r="RG214" s="258"/>
      <c r="RH214" s="258"/>
      <c r="RI214" s="258"/>
      <c r="RJ214" s="258"/>
      <c r="RK214" s="258"/>
      <c r="RL214" s="258"/>
      <c r="RM214" s="258"/>
      <c r="RN214" s="258"/>
      <c r="RO214" s="258"/>
      <c r="RP214" s="258"/>
      <c r="RQ214" s="258"/>
      <c r="RR214" s="258"/>
      <c r="RS214" s="258"/>
      <c r="RT214" s="258"/>
      <c r="RU214" s="258"/>
      <c r="RV214" s="258"/>
      <c r="RW214" s="258"/>
      <c r="RX214" s="258"/>
      <c r="RY214" s="258"/>
      <c r="RZ214" s="258"/>
      <c r="SA214" s="258"/>
      <c r="SB214" s="258"/>
      <c r="SC214" s="258"/>
      <c r="SD214" s="258"/>
      <c r="SE214" s="258"/>
      <c r="SF214" s="258"/>
      <c r="SG214" s="258"/>
      <c r="SH214" s="258"/>
      <c r="SI214" s="258"/>
      <c r="SJ214" s="258"/>
      <c r="SK214" s="258"/>
      <c r="SL214" s="258"/>
      <c r="SM214" s="258"/>
      <c r="SN214" s="258"/>
      <c r="SO214" s="258"/>
      <c r="SP214" s="258"/>
      <c r="SQ214" s="258"/>
      <c r="SR214" s="258"/>
      <c r="SS214" s="258"/>
      <c r="ST214" s="258"/>
      <c r="SU214" s="258"/>
      <c r="SV214" s="258"/>
      <c r="SW214" s="258"/>
      <c r="SX214" s="258"/>
      <c r="SY214" s="258"/>
      <c r="SZ214" s="258"/>
      <c r="TA214" s="258"/>
      <c r="TB214" s="258"/>
      <c r="TC214" s="258"/>
      <c r="TD214" s="258"/>
      <c r="TE214" s="258"/>
      <c r="TF214" s="258"/>
      <c r="TG214" s="258"/>
      <c r="TH214" s="258"/>
      <c r="TI214" s="258"/>
      <c r="TJ214" s="258"/>
      <c r="TK214" s="258"/>
      <c r="TL214" s="258"/>
      <c r="TM214" s="258"/>
      <c r="TN214" s="258"/>
      <c r="TO214" s="258"/>
      <c r="TP214" s="258"/>
      <c r="TQ214" s="258"/>
      <c r="TR214" s="258"/>
      <c r="TS214" s="258"/>
      <c r="TT214" s="258"/>
      <c r="TU214" s="258"/>
      <c r="TV214" s="258"/>
      <c r="TW214" s="258"/>
      <c r="TX214" s="258"/>
      <c r="TY214" s="258"/>
      <c r="TZ214" s="258"/>
      <c r="UA214" s="258"/>
      <c r="UB214" s="258"/>
      <c r="UC214" s="258"/>
      <c r="UD214" s="258"/>
      <c r="UE214" s="258"/>
      <c r="UF214" s="258"/>
      <c r="UG214" s="258"/>
      <c r="UH214" s="258"/>
      <c r="UI214" s="258"/>
      <c r="UJ214" s="258"/>
      <c r="UK214" s="258"/>
      <c r="UL214" s="258"/>
      <c r="UM214" s="258"/>
      <c r="UN214" s="258"/>
      <c r="UO214" s="258"/>
      <c r="UP214" s="258"/>
      <c r="UQ214" s="258"/>
      <c r="UR214" s="258"/>
      <c r="US214" s="258"/>
      <c r="UT214" s="258"/>
      <c r="UU214" s="258"/>
      <c r="UV214" s="258"/>
      <c r="UW214" s="258"/>
      <c r="UX214" s="258"/>
      <c r="UY214" s="258"/>
      <c r="UZ214" s="258"/>
      <c r="VA214" s="258"/>
      <c r="VB214" s="258"/>
      <c r="VC214" s="258"/>
      <c r="VD214" s="258"/>
      <c r="VE214" s="258"/>
      <c r="VF214" s="258"/>
      <c r="VG214" s="258"/>
      <c r="VH214" s="258"/>
      <c r="VI214" s="258"/>
      <c r="VJ214" s="258"/>
      <c r="VK214" s="258"/>
      <c r="VL214" s="258"/>
      <c r="VM214" s="258"/>
      <c r="VN214" s="258"/>
      <c r="VO214" s="258"/>
      <c r="VP214" s="258"/>
      <c r="VQ214" s="258"/>
      <c r="VR214" s="258"/>
      <c r="VS214" s="258"/>
      <c r="VT214" s="258"/>
      <c r="VU214" s="258"/>
      <c r="VV214" s="258"/>
      <c r="VW214" s="258"/>
      <c r="VX214" s="258"/>
      <c r="VY214" s="258"/>
      <c r="VZ214" s="258"/>
      <c r="WA214" s="258"/>
      <c r="WB214" s="258"/>
      <c r="WC214" s="258"/>
      <c r="WD214" s="258"/>
      <c r="WE214" s="258"/>
      <c r="WF214" s="258"/>
      <c r="WG214" s="258"/>
      <c r="WH214" s="258"/>
      <c r="WI214" s="258"/>
      <c r="WJ214" s="258"/>
      <c r="WK214" s="258"/>
      <c r="WL214" s="258"/>
      <c r="WM214" s="258"/>
      <c r="WN214" s="258"/>
      <c r="WO214" s="258"/>
      <c r="WP214" s="258"/>
      <c r="WQ214" s="258"/>
      <c r="WR214" s="258"/>
      <c r="WS214" s="258"/>
      <c r="WT214" s="258"/>
      <c r="WU214" s="258"/>
      <c r="WV214" s="258"/>
      <c r="WW214" s="258"/>
      <c r="WX214" s="258"/>
      <c r="WY214" s="258"/>
      <c r="WZ214" s="258"/>
      <c r="XA214" s="258"/>
      <c r="XB214" s="258"/>
      <c r="XC214" s="258"/>
      <c r="XD214" s="258"/>
      <c r="XE214" s="258"/>
      <c r="XF214" s="258"/>
      <c r="XG214" s="258"/>
      <c r="XH214" s="258"/>
      <c r="XI214" s="258"/>
      <c r="XJ214" s="258"/>
      <c r="XK214" s="258"/>
      <c r="XL214" s="258"/>
      <c r="XM214" s="258"/>
      <c r="XN214" s="258"/>
      <c r="XO214" s="258"/>
      <c r="XP214" s="258"/>
      <c r="XQ214" s="258"/>
      <c r="XR214" s="258"/>
      <c r="XS214" s="258"/>
      <c r="XT214" s="258"/>
      <c r="XU214" s="258"/>
      <c r="XV214" s="258"/>
      <c r="XW214" s="258"/>
      <c r="XX214" s="258"/>
      <c r="XY214" s="258"/>
      <c r="XZ214" s="258"/>
      <c r="YA214" s="258"/>
      <c r="YB214" s="258"/>
      <c r="YC214" s="258"/>
      <c r="YD214" s="258"/>
      <c r="YE214" s="258"/>
      <c r="YF214" s="258"/>
      <c r="YG214" s="258"/>
      <c r="YH214" s="258"/>
      <c r="YI214" s="258"/>
      <c r="YJ214" s="258"/>
      <c r="YK214" s="258"/>
      <c r="YL214" s="258"/>
      <c r="YM214" s="258"/>
      <c r="YN214" s="258"/>
      <c r="YO214" s="258"/>
      <c r="YP214" s="258"/>
      <c r="YQ214" s="258"/>
      <c r="YR214" s="258"/>
      <c r="YS214" s="258"/>
      <c r="YT214" s="258"/>
      <c r="YU214" s="258"/>
      <c r="YV214" s="258"/>
      <c r="YW214" s="258"/>
      <c r="YX214" s="258"/>
      <c r="YY214" s="258"/>
      <c r="YZ214" s="258"/>
      <c r="ZA214" s="258"/>
      <c r="ZB214" s="258"/>
      <c r="ZC214" s="258"/>
      <c r="ZD214" s="258"/>
      <c r="ZE214" s="258"/>
      <c r="ZF214" s="258"/>
      <c r="ZG214" s="258"/>
      <c r="ZH214" s="258"/>
      <c r="ZI214" s="258"/>
      <c r="ZJ214" s="258"/>
      <c r="ZK214" s="258"/>
      <c r="ZL214" s="258"/>
      <c r="ZM214" s="258"/>
      <c r="ZN214" s="258"/>
      <c r="ZO214" s="258"/>
      <c r="ZP214" s="258"/>
      <c r="ZQ214" s="258"/>
      <c r="ZR214" s="258"/>
      <c r="ZS214" s="258"/>
      <c r="ZT214" s="258"/>
      <c r="ZU214" s="258"/>
      <c r="ZV214" s="258"/>
      <c r="ZW214" s="258"/>
      <c r="ZX214" s="258"/>
      <c r="ZY214" s="258"/>
      <c r="ZZ214" s="258"/>
      <c r="AAA214" s="258"/>
      <c r="AAB214" s="258"/>
      <c r="AAC214" s="258"/>
      <c r="AAD214" s="258"/>
      <c r="AAE214" s="258"/>
      <c r="AAF214" s="258"/>
      <c r="AAG214" s="258"/>
      <c r="AAH214" s="258"/>
      <c r="AAI214" s="258"/>
      <c r="AAJ214" s="258"/>
      <c r="AAK214" s="258"/>
      <c r="AAL214" s="258"/>
      <c r="AAM214" s="258"/>
      <c r="AAN214" s="258"/>
      <c r="AAO214" s="258"/>
      <c r="AAP214" s="258"/>
      <c r="AAQ214" s="258"/>
      <c r="AAR214" s="258"/>
      <c r="AAS214" s="258"/>
      <c r="AAT214" s="258"/>
      <c r="AAU214" s="258"/>
      <c r="AAV214" s="258"/>
      <c r="AAW214" s="258"/>
      <c r="AAX214" s="258"/>
      <c r="AAY214" s="258"/>
      <c r="AAZ214" s="258"/>
      <c r="ABA214" s="258"/>
      <c r="ABB214" s="258"/>
      <c r="ABC214" s="258"/>
      <c r="ABD214" s="258"/>
      <c r="ABE214" s="258"/>
      <c r="ABF214" s="258"/>
      <c r="ABG214" s="258"/>
      <c r="ABH214" s="258"/>
      <c r="ABI214" s="258"/>
      <c r="ABJ214" s="258"/>
      <c r="ABK214" s="258"/>
      <c r="ABL214" s="258"/>
      <c r="ABM214" s="258"/>
      <c r="ABN214" s="258"/>
      <c r="ABO214" s="258"/>
      <c r="ABP214" s="258"/>
      <c r="ABQ214" s="258"/>
      <c r="ABR214" s="258"/>
      <c r="ABS214" s="258"/>
      <c r="ABT214" s="258"/>
      <c r="ABU214" s="258"/>
      <c r="ABV214" s="258"/>
      <c r="ABW214" s="258"/>
      <c r="ABX214" s="258"/>
      <c r="ABY214" s="258"/>
      <c r="ABZ214" s="258"/>
      <c r="ACA214" s="258"/>
      <c r="ACB214" s="258"/>
      <c r="ACC214" s="258"/>
      <c r="ACD214" s="258"/>
      <c r="ACE214" s="258"/>
      <c r="ACF214" s="258"/>
      <c r="ACG214" s="258"/>
      <c r="ACH214" s="258"/>
      <c r="ACI214" s="258"/>
      <c r="ACJ214" s="258"/>
      <c r="ACK214" s="258"/>
      <c r="ACL214" s="258"/>
      <c r="ACM214" s="258"/>
      <c r="ACN214" s="258"/>
      <c r="ACO214" s="258"/>
      <c r="ACP214" s="258"/>
      <c r="ACQ214" s="258"/>
      <c r="ACR214" s="258"/>
      <c r="ACS214" s="258"/>
      <c r="ACT214" s="258"/>
      <c r="ACU214" s="258"/>
      <c r="ACV214" s="258"/>
      <c r="ACW214" s="258"/>
      <c r="ACX214" s="258"/>
      <c r="ACY214" s="258"/>
      <c r="ACZ214" s="258"/>
      <c r="ADA214" s="258"/>
      <c r="ADB214" s="258"/>
      <c r="ADC214" s="258"/>
      <c r="ADD214" s="258"/>
      <c r="ADE214" s="258"/>
      <c r="ADF214" s="258"/>
      <c r="ADG214" s="258"/>
      <c r="ADH214" s="258"/>
      <c r="ADI214" s="258"/>
      <c r="ADJ214" s="258"/>
      <c r="ADK214" s="258"/>
      <c r="ADL214" s="258"/>
      <c r="ADM214" s="258"/>
      <c r="ADN214" s="258"/>
      <c r="ADO214" s="258"/>
      <c r="ADP214" s="258"/>
      <c r="ADQ214" s="258"/>
      <c r="ADR214" s="258"/>
      <c r="ADS214" s="258"/>
      <c r="ADT214" s="258"/>
      <c r="ADU214" s="258"/>
      <c r="ADV214" s="258"/>
      <c r="ADW214" s="258"/>
      <c r="ADX214" s="258"/>
      <c r="ADY214" s="258"/>
      <c r="ADZ214" s="258"/>
      <c r="AEA214" s="258"/>
      <c r="AEB214" s="258"/>
      <c r="AEC214" s="258"/>
      <c r="AED214" s="258"/>
      <c r="AEE214" s="258"/>
      <c r="AEF214" s="258"/>
      <c r="AEG214" s="258"/>
      <c r="AEH214" s="258"/>
      <c r="AEI214" s="258"/>
      <c r="AEJ214" s="258"/>
      <c r="AEK214" s="258"/>
      <c r="AEL214" s="258"/>
      <c r="AEM214" s="258"/>
      <c r="AEN214" s="258"/>
      <c r="AEO214" s="258"/>
      <c r="AEP214" s="258"/>
      <c r="AEQ214" s="258"/>
      <c r="AER214" s="258"/>
      <c r="AES214" s="258"/>
      <c r="AET214" s="258"/>
      <c r="AEU214" s="258"/>
      <c r="AEV214" s="258"/>
      <c r="AEW214" s="258"/>
      <c r="AEX214" s="258"/>
      <c r="AEY214" s="258"/>
      <c r="AEZ214" s="258"/>
      <c r="AFA214" s="258"/>
      <c r="AFB214" s="258"/>
      <c r="AFC214" s="258"/>
      <c r="AFD214" s="258"/>
      <c r="AFE214" s="258"/>
      <c r="AFF214" s="258"/>
      <c r="AFG214" s="258"/>
      <c r="AFH214" s="258"/>
      <c r="AFI214" s="258"/>
      <c r="AFJ214" s="258"/>
      <c r="AFK214" s="258"/>
      <c r="AFL214" s="258"/>
      <c r="AFM214" s="258"/>
      <c r="AFN214" s="258"/>
      <c r="AFO214" s="258"/>
      <c r="AFP214" s="258"/>
      <c r="AFQ214" s="258"/>
      <c r="AFR214" s="258"/>
      <c r="AFS214" s="258"/>
      <c r="AFT214" s="258"/>
      <c r="AFU214" s="258"/>
      <c r="AFV214" s="258"/>
      <c r="AFW214" s="258"/>
      <c r="AFX214" s="258"/>
      <c r="AFY214" s="258"/>
      <c r="AFZ214" s="258"/>
      <c r="AGA214" s="258"/>
      <c r="AGB214" s="258"/>
      <c r="AGC214" s="258"/>
      <c r="AGD214" s="258"/>
      <c r="AGE214" s="258"/>
      <c r="AGF214" s="258"/>
      <c r="AGG214" s="258"/>
      <c r="AGH214" s="258"/>
      <c r="AGI214" s="258"/>
      <c r="AGJ214" s="258"/>
      <c r="AGK214" s="258"/>
      <c r="AGL214" s="258"/>
      <c r="AGM214" s="258"/>
      <c r="AGN214" s="258"/>
      <c r="AGO214" s="258"/>
      <c r="AGP214" s="258"/>
      <c r="AGQ214" s="258"/>
      <c r="AGR214" s="258"/>
      <c r="AGS214" s="258"/>
      <c r="AGT214" s="258"/>
      <c r="AGU214" s="258"/>
      <c r="AGV214" s="258"/>
      <c r="AGW214" s="258"/>
      <c r="AGX214" s="258"/>
      <c r="AGY214" s="258"/>
      <c r="AGZ214" s="258"/>
      <c r="AHA214" s="258"/>
      <c r="AHB214" s="258"/>
      <c r="AHC214" s="258"/>
      <c r="AHD214" s="258"/>
      <c r="AHE214" s="258"/>
      <c r="AHF214" s="258"/>
      <c r="AHG214" s="258"/>
      <c r="AHH214" s="258"/>
      <c r="AHI214" s="258"/>
      <c r="AHJ214" s="258"/>
      <c r="AHK214" s="258"/>
      <c r="AHL214" s="258"/>
      <c r="AHM214" s="258"/>
      <c r="AHN214" s="258"/>
      <c r="AHO214" s="258"/>
      <c r="AHP214" s="258"/>
      <c r="AHQ214" s="258"/>
      <c r="AHR214" s="258"/>
      <c r="AHS214" s="258"/>
      <c r="AHT214" s="258"/>
      <c r="AHU214" s="258"/>
      <c r="AHV214" s="258"/>
      <c r="AHW214" s="258"/>
      <c r="AHX214" s="258"/>
      <c r="AHY214" s="258"/>
      <c r="AHZ214" s="258"/>
      <c r="AIA214" s="258"/>
      <c r="AIB214" s="258"/>
      <c r="AIC214" s="258"/>
      <c r="AID214" s="258"/>
      <c r="AIE214" s="258"/>
      <c r="AIF214" s="258"/>
      <c r="AIG214" s="258"/>
      <c r="AIH214" s="258"/>
      <c r="AII214" s="258"/>
      <c r="AIJ214" s="258"/>
      <c r="AIK214" s="258"/>
      <c r="AIL214" s="258"/>
      <c r="AIM214" s="258"/>
      <c r="AIN214" s="258"/>
      <c r="AIO214" s="258"/>
      <c r="AIP214" s="258"/>
      <c r="AIQ214" s="258"/>
      <c r="AIR214" s="258"/>
      <c r="AIS214" s="258"/>
      <c r="AIT214" s="258"/>
      <c r="AIU214" s="258"/>
      <c r="AIV214" s="258"/>
      <c r="AIW214" s="258"/>
      <c r="AIX214" s="258"/>
      <c r="AIY214" s="258"/>
      <c r="AIZ214" s="258"/>
      <c r="AJA214" s="258"/>
      <c r="AJB214" s="258"/>
      <c r="AJC214" s="258"/>
      <c r="AJD214" s="258"/>
      <c r="AJE214" s="258"/>
      <c r="AJF214" s="258"/>
      <c r="AJG214" s="258"/>
      <c r="AJH214" s="258"/>
      <c r="AJI214" s="258"/>
      <c r="AJJ214" s="258"/>
      <c r="AJK214" s="258"/>
      <c r="AJL214" s="258"/>
      <c r="AJM214" s="258"/>
      <c r="AJN214" s="258"/>
      <c r="AJO214" s="258"/>
      <c r="AJP214" s="258"/>
      <c r="AJQ214" s="258"/>
      <c r="AJR214" s="258"/>
      <c r="AJS214" s="258"/>
      <c r="AJT214" s="258"/>
      <c r="AJU214" s="258"/>
      <c r="AJV214" s="258"/>
      <c r="AJW214" s="258"/>
      <c r="AJX214" s="258"/>
      <c r="AJY214" s="258"/>
      <c r="AJZ214" s="258"/>
      <c r="AKA214" s="258"/>
      <c r="AKB214" s="258"/>
      <c r="AKC214" s="258"/>
      <c r="AKD214" s="258"/>
      <c r="AKE214" s="258"/>
      <c r="AKF214" s="258"/>
      <c r="AKG214" s="258"/>
      <c r="AKH214" s="258"/>
      <c r="AKI214" s="258"/>
      <c r="AKJ214" s="258"/>
      <c r="AKK214" s="258"/>
      <c r="AKL214" s="258"/>
      <c r="AKM214" s="258"/>
      <c r="AKN214" s="258"/>
      <c r="AKO214" s="258"/>
      <c r="AKP214" s="258"/>
      <c r="AKQ214" s="258"/>
      <c r="AKR214" s="258"/>
      <c r="AKS214" s="258"/>
      <c r="AKT214" s="258"/>
      <c r="AKU214" s="258"/>
      <c r="AKV214" s="258"/>
      <c r="AKW214" s="258"/>
      <c r="AKX214" s="258"/>
      <c r="AKY214" s="258"/>
      <c r="AKZ214" s="258"/>
      <c r="ALA214" s="258"/>
      <c r="ALB214" s="258"/>
      <c r="ALC214" s="258"/>
      <c r="ALD214" s="258"/>
      <c r="ALE214" s="258"/>
      <c r="ALF214" s="258"/>
      <c r="ALG214" s="258"/>
      <c r="ALH214" s="258"/>
      <c r="ALI214" s="258"/>
      <c r="ALJ214" s="258"/>
      <c r="ALK214" s="258"/>
      <c r="ALL214" s="258"/>
      <c r="ALM214" s="258"/>
      <c r="ALN214" s="258"/>
      <c r="ALO214" s="258"/>
      <c r="ALP214" s="258"/>
      <c r="ALQ214" s="258"/>
      <c r="ALR214" s="258"/>
      <c r="ALS214" s="258"/>
      <c r="ALT214" s="258"/>
      <c r="ALU214" s="258"/>
      <c r="ALV214" s="258"/>
      <c r="ALW214" s="258"/>
      <c r="ALX214" s="258"/>
      <c r="ALY214" s="258"/>
      <c r="ALZ214" s="258"/>
      <c r="AMA214" s="258"/>
      <c r="AMB214" s="258"/>
      <c r="AMC214" s="258"/>
    </row>
    <row r="215" customFormat="false" ht="39.75" hidden="false" customHeight="true" outlineLevel="0" collapsed="false">
      <c r="A215" s="935" t="str">
        <f aca="false">A197</f>
        <v>SUBSEÇÃO JUDICIÁRIA DE MURIAÉ</v>
      </c>
      <c r="B215" s="935"/>
      <c r="C215" s="935"/>
      <c r="D215" s="935"/>
      <c r="E215" s="935"/>
      <c r="F215" s="935"/>
      <c r="G215" s="935"/>
      <c r="H215" s="935"/>
      <c r="I215" s="936" t="n">
        <f aca="false">I210+I214</f>
        <v>38857.44</v>
      </c>
      <c r="J215" s="937"/>
      <c r="L215" s="468"/>
      <c r="M215" s="468"/>
      <c r="N215" s="468"/>
      <c r="O215" s="468"/>
      <c r="P215" s="468"/>
      <c r="Q215" s="468"/>
      <c r="R215" s="468"/>
      <c r="S215" s="837"/>
    </row>
    <row r="216" customFormat="false" ht="32.25" hidden="false" customHeight="true" outlineLevel="0" collapsed="false">
      <c r="A216" s="846" t="str">
        <f aca="false">PTU!$A$7</f>
        <v>SUBSEÇÃO JUDICIÁRIA DE PARACATU</v>
      </c>
      <c r="B216" s="846"/>
      <c r="C216" s="846"/>
      <c r="D216" s="15"/>
      <c r="E216" s="15"/>
      <c r="F216" s="15"/>
      <c r="G216" s="847" t="s">
        <v>12</v>
      </c>
      <c r="H216" s="848" t="n">
        <f aca="false">$H$7</f>
        <v>0</v>
      </c>
      <c r="I216" s="848"/>
      <c r="J216" s="849"/>
      <c r="L216" s="468"/>
      <c r="M216" s="468"/>
      <c r="N216" s="468"/>
      <c r="O216" s="468"/>
      <c r="P216" s="468"/>
      <c r="Q216" s="468"/>
      <c r="R216" s="468"/>
      <c r="S216" s="837"/>
    </row>
    <row r="217" customFormat="false" ht="21.75" hidden="false" customHeight="true" outlineLevel="0" collapsed="false">
      <c r="A217" s="850" t="s">
        <v>508</v>
      </c>
      <c r="B217" s="850"/>
      <c r="C217" s="850"/>
      <c r="D217" s="851" t="n">
        <f aca="false">PTU!$G$53</f>
        <v>0</v>
      </c>
      <c r="E217" s="851" t="n">
        <f aca="false">PTU!$H$53</f>
        <v>0</v>
      </c>
      <c r="F217" s="851" t="n">
        <f aca="false">PTU!$I$53</f>
        <v>0</v>
      </c>
      <c r="G217" s="851" t="n">
        <f aca="false">PTU!$J$53</f>
        <v>0</v>
      </c>
      <c r="H217" s="851" t="n">
        <f aca="false">PTU!$K$53</f>
        <v>8973.64</v>
      </c>
      <c r="I217" s="852" t="n">
        <f aca="false">PTU!$L$53</f>
        <v>10679.05</v>
      </c>
      <c r="J217" s="852"/>
      <c r="L217" s="854" t="n">
        <f aca="false">PTU!G20</f>
        <v>0</v>
      </c>
      <c r="M217" s="854" t="n">
        <f aca="false">PTU!H20</f>
        <v>0</v>
      </c>
      <c r="N217" s="854" t="n">
        <f aca="false">PTU!I20</f>
        <v>0</v>
      </c>
      <c r="O217" s="854" t="n">
        <f aca="false">PTU!J20</f>
        <v>0</v>
      </c>
      <c r="P217" s="854" t="n">
        <f aca="false">PTU!K20</f>
        <v>3282.37</v>
      </c>
      <c r="Q217" s="854" t="n">
        <f aca="false">PTU!L20</f>
        <v>4044.85858305455</v>
      </c>
      <c r="R217" s="468"/>
      <c r="S217" s="837"/>
    </row>
    <row r="218" customFormat="false" ht="21.75" hidden="false" customHeight="true" outlineLevel="0" collapsed="false">
      <c r="A218" s="855" t="s">
        <v>509</v>
      </c>
      <c r="B218" s="855"/>
      <c r="C218" s="855"/>
      <c r="D218" s="856" t="n">
        <f aca="false">Dados!$F$35</f>
        <v>0</v>
      </c>
      <c r="E218" s="856" t="n">
        <f aca="false">Dados!$H$35</f>
        <v>0</v>
      </c>
      <c r="F218" s="856" t="n">
        <f aca="false">Dados!$J$35</f>
        <v>0</v>
      </c>
      <c r="G218" s="856" t="n">
        <f aca="false">Dados!$L$35</f>
        <v>0</v>
      </c>
      <c r="H218" s="856" t="n">
        <f aca="false">Dados!$N$35</f>
        <v>1</v>
      </c>
      <c r="I218" s="858" t="n">
        <f aca="false">Dados!$P$35</f>
        <v>1</v>
      </c>
      <c r="J218" s="859"/>
      <c r="L218" s="468" t="n">
        <f aca="false">L217*D218*D219</f>
        <v>0</v>
      </c>
      <c r="M218" s="468" t="n">
        <f aca="false">M217*E218*E219</f>
        <v>0</v>
      </c>
      <c r="N218" s="468" t="n">
        <f aca="false">N217*F218*F219</f>
        <v>0</v>
      </c>
      <c r="O218" s="468" t="n">
        <f aca="false">O217*G218*G219</f>
        <v>0</v>
      </c>
      <c r="P218" s="468" t="n">
        <f aca="false">P217*H218*H219</f>
        <v>6564.74</v>
      </c>
      <c r="Q218" s="938" t="n">
        <f aca="false">Q217*I218*I219</f>
        <v>8089.71716610909</v>
      </c>
      <c r="R218" s="938" t="n">
        <f aca="false">SUM(L218:Q218)</f>
        <v>14654.4571661091</v>
      </c>
      <c r="S218" s="869" t="n">
        <f aca="false">R218*R3</f>
        <v>4856.71864527178</v>
      </c>
      <c r="T218" s="281" t="s">
        <v>533</v>
      </c>
    </row>
    <row r="219" customFormat="false" ht="21.75" hidden="false" customHeight="true" outlineLevel="0" collapsed="false">
      <c r="A219" s="860" t="s">
        <v>510</v>
      </c>
      <c r="B219" s="860"/>
      <c r="C219" s="860"/>
      <c r="D219" s="861" t="n">
        <f aca="false">Dados!$G$35</f>
        <v>0</v>
      </c>
      <c r="E219" s="861" t="n">
        <f aca="false">Dados!$I$35</f>
        <v>0</v>
      </c>
      <c r="F219" s="861" t="n">
        <f aca="false">Dados!$K$35</f>
        <v>0</v>
      </c>
      <c r="G219" s="861" t="n">
        <f aca="false">Dados!$M$35</f>
        <v>0</v>
      </c>
      <c r="H219" s="861" t="n">
        <f aca="false">Dados!$O$35</f>
        <v>2</v>
      </c>
      <c r="I219" s="862" t="n">
        <f aca="false">Dados!$Q$35</f>
        <v>2</v>
      </c>
      <c r="J219" s="863"/>
      <c r="L219" s="468"/>
      <c r="M219" s="468"/>
      <c r="N219" s="468"/>
      <c r="O219" s="468"/>
      <c r="P219" s="468"/>
      <c r="Q219" s="468"/>
      <c r="R219" s="468"/>
      <c r="S219" s="837"/>
    </row>
    <row r="220" customFormat="false" ht="21.75" hidden="false" customHeight="true" outlineLevel="0" collapsed="false">
      <c r="A220" s="864" t="s">
        <v>5</v>
      </c>
      <c r="B220" s="864"/>
      <c r="C220" s="864"/>
      <c r="D220" s="865" t="n">
        <f aca="false">((D217*D218)*D219)</f>
        <v>0</v>
      </c>
      <c r="E220" s="865" t="n">
        <f aca="false">((E217*E218)*E219)</f>
        <v>0</v>
      </c>
      <c r="F220" s="865" t="n">
        <f aca="false">((F217*F218)*F219)</f>
        <v>0</v>
      </c>
      <c r="G220" s="865" t="n">
        <f aca="false">((G217*G218)*G219)</f>
        <v>0</v>
      </c>
      <c r="H220" s="865" t="n">
        <f aca="false">((H217*H218)*H219)</f>
        <v>17947.28</v>
      </c>
      <c r="I220" s="866" t="n">
        <f aca="false">((I217*I218)*I219)</f>
        <v>21358.1</v>
      </c>
      <c r="J220" s="867"/>
      <c r="L220" s="468"/>
      <c r="M220" s="468"/>
      <c r="N220" s="468"/>
      <c r="O220" s="468"/>
      <c r="P220" s="468"/>
      <c r="Q220" s="468"/>
      <c r="R220" s="468"/>
      <c r="S220" s="837"/>
    </row>
    <row r="221" customFormat="false" ht="21.75" hidden="false" customHeight="true" outlineLevel="0" collapsed="false">
      <c r="A221" s="870" t="s">
        <v>511</v>
      </c>
      <c r="B221" s="871" t="s">
        <v>512</v>
      </c>
      <c r="C221" s="872" t="s">
        <v>513</v>
      </c>
      <c r="D221" s="873" t="n">
        <v>0</v>
      </c>
      <c r="E221" s="873" t="n">
        <v>0</v>
      </c>
      <c r="F221" s="873" t="n">
        <v>0</v>
      </c>
      <c r="G221" s="873" t="n">
        <v>0</v>
      </c>
      <c r="H221" s="873" t="n">
        <v>0</v>
      </c>
      <c r="I221" s="875" t="n">
        <v>0</v>
      </c>
      <c r="J221" s="876"/>
      <c r="L221" s="468"/>
      <c r="M221" s="468"/>
      <c r="N221" s="468"/>
      <c r="O221" s="468"/>
      <c r="P221" s="468"/>
      <c r="Q221" s="468"/>
      <c r="R221" s="468"/>
      <c r="S221" s="837"/>
    </row>
    <row r="222" customFormat="false" ht="21.75" hidden="false" customHeight="true" outlineLevel="0" collapsed="false">
      <c r="A222" s="870"/>
      <c r="B222" s="871"/>
      <c r="C222" s="877" t="s">
        <v>384</v>
      </c>
      <c r="D222" s="878" t="n">
        <f aca="false">ROUND((D217/30*D221),2)</f>
        <v>0</v>
      </c>
      <c r="E222" s="878" t="n">
        <f aca="false">ROUND((E217/30*E221),2)</f>
        <v>0</v>
      </c>
      <c r="F222" s="878" t="n">
        <f aca="false">ROUND((F217/30*F221),2)</f>
        <v>0</v>
      </c>
      <c r="G222" s="878" t="n">
        <f aca="false">ROUND((G217/30*G221),2)</f>
        <v>0</v>
      </c>
      <c r="H222" s="878" t="n">
        <f aca="false">ROUND((H217/30*H221),2)</f>
        <v>0</v>
      </c>
      <c r="I222" s="879" t="n">
        <f aca="false">ROUND((I217/30*I221),2)</f>
        <v>0</v>
      </c>
      <c r="J222" s="880"/>
      <c r="L222" s="468"/>
      <c r="M222" s="468"/>
      <c r="N222" s="468"/>
      <c r="O222" s="468"/>
      <c r="P222" s="468"/>
      <c r="Q222" s="468"/>
      <c r="R222" s="468"/>
      <c r="S222" s="837"/>
    </row>
    <row r="223" s="258" customFormat="true" ht="21.75" hidden="false" customHeight="true" outlineLevel="0" collapsed="false">
      <c r="A223" s="870"/>
      <c r="B223" s="881" t="s">
        <v>514</v>
      </c>
      <c r="C223" s="882" t="s">
        <v>515</v>
      </c>
      <c r="D223" s="883" t="n">
        <f aca="false">PTU!$G$87</f>
        <v>0</v>
      </c>
      <c r="E223" s="883" t="n">
        <f aca="false">PTU!$H$87</f>
        <v>0</v>
      </c>
      <c r="F223" s="883" t="n">
        <f aca="false">PTU!$I$87</f>
        <v>0</v>
      </c>
      <c r="G223" s="883" t="n">
        <f aca="false">PTU!$J$87</f>
        <v>0</v>
      </c>
      <c r="H223" s="883" t="n">
        <f aca="false">PTU!$K$87</f>
        <v>7350.04</v>
      </c>
      <c r="I223" s="884" t="n">
        <f aca="false">PTU!$L$87</f>
        <v>8824.4</v>
      </c>
      <c r="J223" s="885"/>
      <c r="L223" s="468"/>
      <c r="M223" s="468"/>
      <c r="N223" s="468"/>
      <c r="O223" s="468"/>
      <c r="P223" s="468"/>
      <c r="Q223" s="468"/>
      <c r="R223" s="468"/>
      <c r="S223" s="837"/>
    </row>
    <row r="224" s="258" customFormat="true" ht="21.75" hidden="false" customHeight="true" outlineLevel="0" collapsed="false">
      <c r="A224" s="870"/>
      <c r="B224" s="881"/>
      <c r="C224" s="886" t="s">
        <v>516</v>
      </c>
      <c r="D224" s="887" t="n">
        <v>0</v>
      </c>
      <c r="E224" s="887" t="n">
        <v>0</v>
      </c>
      <c r="F224" s="887" t="n">
        <v>0</v>
      </c>
      <c r="G224" s="887" t="n">
        <v>0</v>
      </c>
      <c r="H224" s="887" t="n">
        <v>0</v>
      </c>
      <c r="I224" s="888" t="n">
        <v>0</v>
      </c>
      <c r="J224" s="889"/>
      <c r="L224" s="468"/>
      <c r="M224" s="468"/>
      <c r="N224" s="468"/>
      <c r="O224" s="468"/>
      <c r="P224" s="468"/>
      <c r="Q224" s="468"/>
      <c r="R224" s="468"/>
      <c r="S224" s="837"/>
    </row>
    <row r="225" s="258" customFormat="true" ht="21.75" hidden="false" customHeight="true" outlineLevel="0" collapsed="false">
      <c r="A225" s="870"/>
      <c r="B225" s="881"/>
      <c r="C225" s="890" t="s">
        <v>517</v>
      </c>
      <c r="D225" s="891" t="n">
        <f aca="false">ROUND(((D223/30)*D224),2)</f>
        <v>0</v>
      </c>
      <c r="E225" s="891" t="n">
        <f aca="false">ROUND(((E223/30)*E224),2)</f>
        <v>0</v>
      </c>
      <c r="F225" s="891" t="n">
        <f aca="false">ROUND(((F223/30)*F224),2)</f>
        <v>0</v>
      </c>
      <c r="G225" s="891" t="n">
        <f aca="false">ROUND(((G223/30)*G224),2)</f>
        <v>0</v>
      </c>
      <c r="H225" s="891" t="n">
        <f aca="false">ROUND(((H223/30)*H224),2)</f>
        <v>0</v>
      </c>
      <c r="I225" s="892" t="n">
        <f aca="false">ROUND(((I223/30)*I224),2)</f>
        <v>0</v>
      </c>
      <c r="J225" s="893"/>
      <c r="L225" s="468"/>
      <c r="M225" s="468"/>
      <c r="N225" s="468"/>
      <c r="O225" s="468"/>
      <c r="P225" s="468"/>
      <c r="Q225" s="468"/>
      <c r="R225" s="468"/>
      <c r="S225" s="837"/>
    </row>
    <row r="226" customFormat="false" ht="39" hidden="false" customHeight="true" outlineLevel="0" collapsed="false">
      <c r="A226" s="894" t="s">
        <v>518</v>
      </c>
      <c r="B226" s="894"/>
      <c r="C226" s="894"/>
      <c r="D226" s="895" t="n">
        <f aca="false">D222+D225</f>
        <v>0</v>
      </c>
      <c r="E226" s="895" t="n">
        <f aca="false">E222+E225</f>
        <v>0</v>
      </c>
      <c r="F226" s="895" t="n">
        <f aca="false">F222+F225</f>
        <v>0</v>
      </c>
      <c r="G226" s="895" t="n">
        <f aca="false">G222+G225</f>
        <v>0</v>
      </c>
      <c r="H226" s="895" t="n">
        <f aca="false">H222+H225</f>
        <v>0</v>
      </c>
      <c r="I226" s="896" t="n">
        <f aca="false">I222+I225</f>
        <v>0</v>
      </c>
      <c r="J226" s="897"/>
      <c r="L226" s="468"/>
      <c r="M226" s="468"/>
      <c r="N226" s="468"/>
      <c r="O226" s="468"/>
      <c r="P226" s="468"/>
      <c r="Q226" s="468"/>
      <c r="R226" s="468"/>
      <c r="S226" s="837"/>
    </row>
    <row r="227" customFormat="false" ht="39.75" hidden="false" customHeight="true" outlineLevel="0" collapsed="false">
      <c r="A227" s="898" t="str">
        <f aca="false">A18</f>
        <v>TOTAL CATEGORIA</v>
      </c>
      <c r="B227" s="899"/>
      <c r="C227" s="899"/>
      <c r="D227" s="900" t="n">
        <f aca="false">D220-D226</f>
        <v>0</v>
      </c>
      <c r="E227" s="900" t="n">
        <f aca="false">E220-E226</f>
        <v>0</v>
      </c>
      <c r="F227" s="900" t="n">
        <f aca="false">F220-F226</f>
        <v>0</v>
      </c>
      <c r="G227" s="900" t="n">
        <f aca="false">G220-G226</f>
        <v>0</v>
      </c>
      <c r="H227" s="900" t="n">
        <f aca="false">H220-H226</f>
        <v>17947.28</v>
      </c>
      <c r="I227" s="901" t="n">
        <f aca="false">I220-I226</f>
        <v>21358.1</v>
      </c>
      <c r="J227" s="902"/>
      <c r="L227" s="468"/>
      <c r="M227" s="468"/>
      <c r="N227" s="468"/>
      <c r="O227" s="468"/>
      <c r="P227" s="468"/>
      <c r="Q227" s="468"/>
      <c r="R227" s="468"/>
      <c r="S227" s="837"/>
    </row>
    <row r="228" customFormat="false" ht="27.75" hidden="false" customHeight="true" outlineLevel="0" collapsed="false">
      <c r="A228" s="903" t="s">
        <v>534</v>
      </c>
      <c r="B228" s="903"/>
      <c r="C228" s="903"/>
      <c r="D228" s="903"/>
      <c r="E228" s="903"/>
      <c r="F228" s="903"/>
      <c r="G228" s="903"/>
      <c r="H228" s="903"/>
      <c r="I228" s="904" t="n">
        <f aca="false">SUM(D227:I227)</f>
        <v>39305.38</v>
      </c>
      <c r="J228" s="905" t="n">
        <f aca="false">RESUMO!F59</f>
        <v>0</v>
      </c>
      <c r="L228" s="468"/>
      <c r="M228" s="468"/>
      <c r="N228" s="468"/>
      <c r="O228" s="468"/>
      <c r="P228" s="468"/>
      <c r="Q228" s="468"/>
      <c r="R228" s="468"/>
      <c r="S228" s="837"/>
    </row>
    <row r="229" customFormat="false" ht="27.75" hidden="false" customHeight="true" outlineLevel="0" collapsed="false">
      <c r="A229" s="906" t="s">
        <v>521</v>
      </c>
      <c r="B229" s="906"/>
      <c r="C229" s="906"/>
      <c r="D229" s="906"/>
      <c r="E229" s="906"/>
      <c r="F229" s="906"/>
      <c r="G229" s="906"/>
      <c r="H229" s="906"/>
      <c r="I229" s="907" t="n">
        <f aca="false">RESUMO!N20</f>
        <v>39305.38</v>
      </c>
      <c r="J229" s="908"/>
      <c r="L229" s="468"/>
      <c r="M229" s="468"/>
      <c r="N229" s="468"/>
      <c r="O229" s="468"/>
      <c r="P229" s="468"/>
      <c r="Q229" s="468"/>
      <c r="R229" s="468"/>
      <c r="S229" s="837"/>
    </row>
    <row r="230" customFormat="false" ht="27.75" hidden="false" customHeight="true" outlineLevel="0" collapsed="false">
      <c r="A230" s="909" t="s">
        <v>522</v>
      </c>
      <c r="B230" s="909"/>
      <c r="C230" s="909"/>
      <c r="D230" s="909"/>
      <c r="E230" s="909"/>
      <c r="F230" s="909"/>
      <c r="G230" s="910"/>
      <c r="H230" s="911"/>
      <c r="I230" s="912"/>
      <c r="J230" s="912"/>
      <c r="L230" s="468"/>
      <c r="M230" s="468"/>
      <c r="N230" s="468"/>
      <c r="O230" s="468"/>
      <c r="P230" s="468"/>
      <c r="Q230" s="468"/>
      <c r="R230" s="468"/>
      <c r="S230" s="837"/>
    </row>
    <row r="231" customFormat="false" ht="27.75" hidden="false" customHeight="true" outlineLevel="0" collapsed="false">
      <c r="A231" s="913"/>
      <c r="B231" s="914"/>
      <c r="C231" s="915"/>
      <c r="D231" s="915"/>
      <c r="E231" s="915"/>
      <c r="F231" s="917"/>
      <c r="G231" s="918"/>
      <c r="H231" s="919"/>
      <c r="I231" s="920"/>
      <c r="J231" s="921"/>
      <c r="L231" s="922"/>
      <c r="M231" s="922"/>
      <c r="N231" s="922"/>
      <c r="O231" s="922"/>
      <c r="P231" s="922"/>
      <c r="Q231" s="922"/>
      <c r="R231" s="922"/>
      <c r="S231" s="923"/>
    </row>
    <row r="232" customFormat="false" ht="27.75" hidden="false" customHeight="true" outlineLevel="0" collapsed="false">
      <c r="A232" s="913"/>
      <c r="B232" s="924"/>
      <c r="C232" s="258"/>
      <c r="D232" s="258"/>
      <c r="E232" s="258"/>
      <c r="F232" s="925"/>
      <c r="G232" s="926"/>
      <c r="H232" s="927"/>
      <c r="I232" s="928"/>
      <c r="J232" s="929"/>
      <c r="L232" s="922"/>
      <c r="M232" s="922"/>
      <c r="N232" s="922"/>
      <c r="O232" s="922"/>
      <c r="P232" s="922"/>
      <c r="Q232" s="922"/>
      <c r="R232" s="922"/>
      <c r="S232" s="923"/>
      <c r="W232" s="258"/>
      <c r="X232" s="258"/>
      <c r="Y232" s="258"/>
      <c r="Z232" s="258"/>
      <c r="AA232" s="258"/>
      <c r="AB232" s="258"/>
      <c r="AC232" s="258"/>
      <c r="AD232" s="258"/>
      <c r="AE232" s="258"/>
      <c r="AF232" s="258"/>
      <c r="AG232" s="258"/>
      <c r="AH232" s="258"/>
      <c r="AI232" s="258"/>
      <c r="AJ232" s="258"/>
      <c r="AK232" s="258"/>
      <c r="AL232" s="258"/>
      <c r="AM232" s="258"/>
      <c r="AN232" s="258"/>
      <c r="AO232" s="258"/>
      <c r="AP232" s="258"/>
      <c r="AQ232" s="258"/>
      <c r="AR232" s="258"/>
      <c r="AS232" s="258"/>
      <c r="AT232" s="258"/>
      <c r="AU232" s="258"/>
      <c r="AV232" s="258"/>
      <c r="AW232" s="258"/>
      <c r="AX232" s="258"/>
      <c r="AY232" s="258"/>
      <c r="AZ232" s="258"/>
      <c r="BA232" s="258"/>
      <c r="BB232" s="258"/>
      <c r="BC232" s="258"/>
      <c r="BD232" s="258"/>
      <c r="BE232" s="258"/>
      <c r="BF232" s="258"/>
      <c r="BG232" s="258"/>
      <c r="BH232" s="258"/>
      <c r="BI232" s="258"/>
      <c r="BJ232" s="258"/>
      <c r="BK232" s="258"/>
      <c r="BL232" s="258"/>
      <c r="BM232" s="258"/>
      <c r="BN232" s="258"/>
      <c r="BO232" s="258"/>
      <c r="BP232" s="258"/>
      <c r="BQ232" s="258"/>
      <c r="BR232" s="258"/>
      <c r="BS232" s="258"/>
      <c r="BT232" s="258"/>
      <c r="BU232" s="258"/>
      <c r="BV232" s="258"/>
      <c r="BW232" s="258"/>
      <c r="BX232" s="258"/>
      <c r="BY232" s="258"/>
      <c r="BZ232" s="258"/>
      <c r="CA232" s="258"/>
      <c r="CB232" s="258"/>
      <c r="CC232" s="258"/>
      <c r="CD232" s="258"/>
      <c r="CE232" s="258"/>
      <c r="CF232" s="258"/>
      <c r="CG232" s="258"/>
      <c r="CH232" s="258"/>
      <c r="CI232" s="258"/>
      <c r="CJ232" s="258"/>
      <c r="CK232" s="258"/>
      <c r="CL232" s="258"/>
      <c r="CM232" s="258"/>
      <c r="CN232" s="258"/>
      <c r="CO232" s="258"/>
      <c r="CP232" s="258"/>
      <c r="CQ232" s="258"/>
      <c r="CR232" s="258"/>
      <c r="CS232" s="258"/>
      <c r="CT232" s="258"/>
      <c r="CU232" s="258"/>
      <c r="CV232" s="258"/>
      <c r="CW232" s="258"/>
      <c r="CX232" s="258"/>
      <c r="CY232" s="258"/>
      <c r="CZ232" s="258"/>
      <c r="DA232" s="258"/>
      <c r="DB232" s="258"/>
      <c r="DC232" s="258"/>
      <c r="DD232" s="258"/>
      <c r="DE232" s="258"/>
      <c r="DF232" s="258"/>
      <c r="DG232" s="258"/>
      <c r="DH232" s="258"/>
      <c r="DI232" s="258"/>
      <c r="DJ232" s="258"/>
      <c r="DK232" s="258"/>
      <c r="DL232" s="258"/>
      <c r="DM232" s="258"/>
      <c r="DN232" s="258"/>
      <c r="DO232" s="258"/>
      <c r="DP232" s="258"/>
      <c r="DQ232" s="258"/>
      <c r="DR232" s="258"/>
      <c r="DS232" s="258"/>
      <c r="DT232" s="258"/>
      <c r="DU232" s="258"/>
      <c r="DV232" s="258"/>
      <c r="DW232" s="258"/>
      <c r="DX232" s="258"/>
      <c r="DY232" s="258"/>
      <c r="DZ232" s="258"/>
      <c r="EA232" s="258"/>
      <c r="EB232" s="258"/>
      <c r="EC232" s="258"/>
      <c r="ED232" s="258"/>
      <c r="EE232" s="258"/>
      <c r="EF232" s="258"/>
      <c r="EG232" s="258"/>
      <c r="EH232" s="258"/>
      <c r="EI232" s="258"/>
      <c r="EJ232" s="258"/>
      <c r="EK232" s="258"/>
      <c r="EL232" s="258"/>
      <c r="EM232" s="258"/>
      <c r="EN232" s="258"/>
      <c r="EO232" s="258"/>
      <c r="EP232" s="258"/>
      <c r="EQ232" s="258"/>
      <c r="ER232" s="258"/>
      <c r="ES232" s="258"/>
      <c r="ET232" s="258"/>
      <c r="EU232" s="258"/>
      <c r="EV232" s="258"/>
      <c r="EW232" s="258"/>
      <c r="EX232" s="258"/>
      <c r="EY232" s="258"/>
      <c r="EZ232" s="258"/>
      <c r="FA232" s="258"/>
      <c r="FB232" s="258"/>
      <c r="FC232" s="258"/>
      <c r="FD232" s="258"/>
      <c r="FE232" s="258"/>
      <c r="FF232" s="258"/>
      <c r="FG232" s="258"/>
      <c r="FH232" s="258"/>
      <c r="FI232" s="258"/>
      <c r="FJ232" s="258"/>
      <c r="FK232" s="258"/>
      <c r="FL232" s="258"/>
      <c r="FM232" s="258"/>
      <c r="FN232" s="258"/>
      <c r="FO232" s="258"/>
      <c r="FP232" s="258"/>
      <c r="FQ232" s="258"/>
      <c r="FR232" s="258"/>
      <c r="FS232" s="258"/>
      <c r="FT232" s="258"/>
      <c r="FU232" s="258"/>
      <c r="FV232" s="258"/>
      <c r="FW232" s="258"/>
      <c r="FX232" s="258"/>
      <c r="FY232" s="258"/>
      <c r="FZ232" s="258"/>
      <c r="GA232" s="258"/>
      <c r="GB232" s="258"/>
      <c r="GC232" s="258"/>
      <c r="GD232" s="258"/>
      <c r="GE232" s="258"/>
      <c r="GF232" s="258"/>
      <c r="GG232" s="258"/>
      <c r="GH232" s="258"/>
      <c r="GI232" s="258"/>
      <c r="GJ232" s="258"/>
      <c r="GK232" s="258"/>
      <c r="GL232" s="258"/>
      <c r="GM232" s="258"/>
      <c r="GN232" s="258"/>
      <c r="GO232" s="258"/>
      <c r="GP232" s="258"/>
      <c r="GQ232" s="258"/>
      <c r="GR232" s="258"/>
      <c r="GS232" s="258"/>
      <c r="GT232" s="258"/>
      <c r="GU232" s="258"/>
      <c r="GV232" s="258"/>
      <c r="GW232" s="258"/>
      <c r="GX232" s="258"/>
      <c r="GY232" s="258"/>
      <c r="GZ232" s="258"/>
      <c r="HA232" s="258"/>
      <c r="HB232" s="258"/>
      <c r="HC232" s="258"/>
      <c r="HD232" s="258"/>
      <c r="HE232" s="258"/>
      <c r="HF232" s="258"/>
      <c r="HG232" s="258"/>
      <c r="HH232" s="258"/>
      <c r="HI232" s="258"/>
      <c r="HJ232" s="258"/>
      <c r="HK232" s="258"/>
      <c r="HL232" s="258"/>
      <c r="HM232" s="258"/>
      <c r="HN232" s="258"/>
      <c r="HO232" s="258"/>
      <c r="HP232" s="258"/>
      <c r="HQ232" s="258"/>
      <c r="HR232" s="258"/>
      <c r="HS232" s="258"/>
      <c r="HT232" s="258"/>
      <c r="HU232" s="258"/>
      <c r="HV232" s="258"/>
      <c r="HW232" s="258"/>
      <c r="HX232" s="258"/>
      <c r="HY232" s="258"/>
      <c r="HZ232" s="258"/>
      <c r="IA232" s="258"/>
      <c r="IB232" s="258"/>
      <c r="IC232" s="258"/>
      <c r="ID232" s="258"/>
      <c r="IE232" s="258"/>
      <c r="IF232" s="258"/>
      <c r="IG232" s="258"/>
      <c r="IH232" s="258"/>
      <c r="II232" s="258"/>
      <c r="IJ232" s="258"/>
      <c r="IK232" s="258"/>
      <c r="IL232" s="258"/>
      <c r="IM232" s="258"/>
      <c r="IN232" s="258"/>
      <c r="IO232" s="258"/>
      <c r="IP232" s="258"/>
      <c r="IQ232" s="258"/>
      <c r="IR232" s="258"/>
      <c r="IS232" s="258"/>
      <c r="IT232" s="258"/>
      <c r="IU232" s="258"/>
      <c r="IV232" s="258"/>
      <c r="IW232" s="258"/>
      <c r="IX232" s="258"/>
      <c r="IY232" s="258"/>
      <c r="IZ232" s="258"/>
      <c r="JA232" s="258"/>
      <c r="JB232" s="258"/>
      <c r="JC232" s="258"/>
      <c r="JD232" s="258"/>
      <c r="JE232" s="258"/>
      <c r="JF232" s="258"/>
      <c r="JG232" s="258"/>
      <c r="JH232" s="258"/>
      <c r="JI232" s="258"/>
      <c r="JJ232" s="258"/>
      <c r="JK232" s="258"/>
      <c r="JL232" s="258"/>
      <c r="JM232" s="258"/>
      <c r="JN232" s="258"/>
      <c r="JO232" s="258"/>
      <c r="JP232" s="258"/>
      <c r="JQ232" s="258"/>
      <c r="JR232" s="258"/>
      <c r="JS232" s="258"/>
      <c r="JT232" s="258"/>
      <c r="JU232" s="258"/>
      <c r="JV232" s="258"/>
      <c r="JW232" s="258"/>
      <c r="JX232" s="258"/>
      <c r="JY232" s="258"/>
      <c r="JZ232" s="258"/>
      <c r="KA232" s="258"/>
      <c r="KB232" s="258"/>
      <c r="KC232" s="258"/>
      <c r="KD232" s="258"/>
      <c r="KE232" s="258"/>
      <c r="KF232" s="258"/>
      <c r="KG232" s="258"/>
      <c r="KH232" s="258"/>
      <c r="KI232" s="258"/>
      <c r="KJ232" s="258"/>
      <c r="KK232" s="258"/>
      <c r="KL232" s="258"/>
      <c r="KM232" s="258"/>
      <c r="KN232" s="258"/>
      <c r="KO232" s="258"/>
      <c r="KP232" s="258"/>
      <c r="KQ232" s="258"/>
      <c r="KR232" s="258"/>
      <c r="KS232" s="258"/>
      <c r="KT232" s="258"/>
      <c r="KU232" s="258"/>
      <c r="KV232" s="258"/>
      <c r="KW232" s="258"/>
      <c r="KX232" s="258"/>
      <c r="KY232" s="258"/>
      <c r="KZ232" s="258"/>
      <c r="LA232" s="258"/>
      <c r="LB232" s="258"/>
      <c r="LC232" s="258"/>
      <c r="LD232" s="258"/>
      <c r="LE232" s="258"/>
      <c r="LF232" s="258"/>
      <c r="LG232" s="258"/>
      <c r="LH232" s="258"/>
      <c r="LI232" s="258"/>
      <c r="LJ232" s="258"/>
      <c r="LK232" s="258"/>
      <c r="LL232" s="258"/>
      <c r="LM232" s="258"/>
      <c r="LN232" s="258"/>
      <c r="LO232" s="258"/>
      <c r="LP232" s="258"/>
      <c r="LQ232" s="258"/>
      <c r="LR232" s="258"/>
      <c r="LS232" s="258"/>
      <c r="LT232" s="258"/>
      <c r="LU232" s="258"/>
      <c r="LV232" s="258"/>
      <c r="LW232" s="258"/>
      <c r="LX232" s="258"/>
      <c r="LY232" s="258"/>
      <c r="LZ232" s="258"/>
      <c r="MA232" s="258"/>
      <c r="MB232" s="258"/>
      <c r="MC232" s="258"/>
      <c r="MD232" s="258"/>
      <c r="ME232" s="258"/>
      <c r="MF232" s="258"/>
      <c r="MG232" s="258"/>
      <c r="MH232" s="258"/>
      <c r="MI232" s="258"/>
      <c r="MJ232" s="258"/>
      <c r="MK232" s="258"/>
      <c r="ML232" s="258"/>
      <c r="MM232" s="258"/>
      <c r="MN232" s="258"/>
      <c r="MO232" s="258"/>
      <c r="MP232" s="258"/>
      <c r="MQ232" s="258"/>
      <c r="MR232" s="258"/>
      <c r="MS232" s="258"/>
      <c r="MT232" s="258"/>
      <c r="MU232" s="258"/>
      <c r="MV232" s="258"/>
      <c r="MW232" s="258"/>
      <c r="MX232" s="258"/>
      <c r="MY232" s="258"/>
      <c r="MZ232" s="258"/>
      <c r="NA232" s="258"/>
      <c r="NB232" s="258"/>
      <c r="NC232" s="258"/>
      <c r="ND232" s="258"/>
      <c r="NE232" s="258"/>
      <c r="NF232" s="258"/>
      <c r="NG232" s="258"/>
      <c r="NH232" s="258"/>
      <c r="NI232" s="258"/>
      <c r="NJ232" s="258"/>
      <c r="NK232" s="258"/>
      <c r="NL232" s="258"/>
      <c r="NM232" s="258"/>
      <c r="NN232" s="258"/>
      <c r="NO232" s="258"/>
      <c r="NP232" s="258"/>
      <c r="NQ232" s="258"/>
      <c r="NR232" s="258"/>
      <c r="NS232" s="258"/>
      <c r="NT232" s="258"/>
      <c r="NU232" s="258"/>
      <c r="NV232" s="258"/>
      <c r="NW232" s="258"/>
      <c r="NX232" s="258"/>
      <c r="NY232" s="258"/>
      <c r="NZ232" s="258"/>
      <c r="OA232" s="258"/>
      <c r="OB232" s="258"/>
      <c r="OC232" s="258"/>
      <c r="OD232" s="258"/>
      <c r="OE232" s="258"/>
      <c r="OF232" s="258"/>
      <c r="OG232" s="258"/>
      <c r="OH232" s="258"/>
      <c r="OI232" s="258"/>
      <c r="OJ232" s="258"/>
      <c r="OK232" s="258"/>
      <c r="OL232" s="258"/>
      <c r="OM232" s="258"/>
      <c r="ON232" s="258"/>
      <c r="OO232" s="258"/>
      <c r="OP232" s="258"/>
      <c r="OQ232" s="258"/>
      <c r="OR232" s="258"/>
      <c r="OS232" s="258"/>
      <c r="OT232" s="258"/>
      <c r="OU232" s="258"/>
      <c r="OV232" s="258"/>
      <c r="OW232" s="258"/>
      <c r="OX232" s="258"/>
      <c r="OY232" s="258"/>
      <c r="OZ232" s="258"/>
      <c r="PA232" s="258"/>
      <c r="PB232" s="258"/>
      <c r="PC232" s="258"/>
      <c r="PD232" s="258"/>
      <c r="PE232" s="258"/>
      <c r="PF232" s="258"/>
      <c r="PG232" s="258"/>
      <c r="PH232" s="258"/>
      <c r="PI232" s="258"/>
      <c r="PJ232" s="258"/>
      <c r="PK232" s="258"/>
      <c r="PL232" s="258"/>
      <c r="PM232" s="258"/>
      <c r="PN232" s="258"/>
      <c r="PO232" s="258"/>
      <c r="PP232" s="258"/>
      <c r="PQ232" s="258"/>
      <c r="PR232" s="258"/>
      <c r="PS232" s="258"/>
      <c r="PT232" s="258"/>
      <c r="PU232" s="258"/>
      <c r="PV232" s="258"/>
      <c r="PW232" s="258"/>
      <c r="PX232" s="258"/>
      <c r="PY232" s="258"/>
      <c r="PZ232" s="258"/>
      <c r="QA232" s="258"/>
      <c r="QB232" s="258"/>
      <c r="QC232" s="258"/>
      <c r="QD232" s="258"/>
      <c r="QE232" s="258"/>
      <c r="QF232" s="258"/>
      <c r="QG232" s="258"/>
      <c r="QH232" s="258"/>
      <c r="QI232" s="258"/>
      <c r="QJ232" s="258"/>
      <c r="QK232" s="258"/>
      <c r="QL232" s="258"/>
      <c r="QM232" s="258"/>
      <c r="QN232" s="258"/>
      <c r="QO232" s="258"/>
      <c r="QP232" s="258"/>
      <c r="QQ232" s="258"/>
      <c r="QR232" s="258"/>
      <c r="QS232" s="258"/>
      <c r="QT232" s="258"/>
      <c r="QU232" s="258"/>
      <c r="QV232" s="258"/>
      <c r="QW232" s="258"/>
      <c r="QX232" s="258"/>
      <c r="QY232" s="258"/>
      <c r="QZ232" s="258"/>
      <c r="RA232" s="258"/>
      <c r="RB232" s="258"/>
      <c r="RC232" s="258"/>
      <c r="RD232" s="258"/>
      <c r="RE232" s="258"/>
      <c r="RF232" s="258"/>
      <c r="RG232" s="258"/>
      <c r="RH232" s="258"/>
      <c r="RI232" s="258"/>
      <c r="RJ232" s="258"/>
      <c r="RK232" s="258"/>
      <c r="RL232" s="258"/>
      <c r="RM232" s="258"/>
      <c r="RN232" s="258"/>
      <c r="RO232" s="258"/>
      <c r="RP232" s="258"/>
      <c r="RQ232" s="258"/>
      <c r="RR232" s="258"/>
      <c r="RS232" s="258"/>
      <c r="RT232" s="258"/>
      <c r="RU232" s="258"/>
      <c r="RV232" s="258"/>
      <c r="RW232" s="258"/>
      <c r="RX232" s="258"/>
      <c r="RY232" s="258"/>
      <c r="RZ232" s="258"/>
      <c r="SA232" s="258"/>
      <c r="SB232" s="258"/>
      <c r="SC232" s="258"/>
      <c r="SD232" s="258"/>
      <c r="SE232" s="258"/>
      <c r="SF232" s="258"/>
      <c r="SG232" s="258"/>
      <c r="SH232" s="258"/>
      <c r="SI232" s="258"/>
      <c r="SJ232" s="258"/>
      <c r="SK232" s="258"/>
      <c r="SL232" s="258"/>
      <c r="SM232" s="258"/>
      <c r="SN232" s="258"/>
      <c r="SO232" s="258"/>
      <c r="SP232" s="258"/>
      <c r="SQ232" s="258"/>
      <c r="SR232" s="258"/>
      <c r="SS232" s="258"/>
      <c r="ST232" s="258"/>
      <c r="SU232" s="258"/>
      <c r="SV232" s="258"/>
      <c r="SW232" s="258"/>
      <c r="SX232" s="258"/>
      <c r="SY232" s="258"/>
      <c r="SZ232" s="258"/>
      <c r="TA232" s="258"/>
      <c r="TB232" s="258"/>
      <c r="TC232" s="258"/>
      <c r="TD232" s="258"/>
      <c r="TE232" s="258"/>
      <c r="TF232" s="258"/>
      <c r="TG232" s="258"/>
      <c r="TH232" s="258"/>
      <c r="TI232" s="258"/>
      <c r="TJ232" s="258"/>
      <c r="TK232" s="258"/>
      <c r="TL232" s="258"/>
      <c r="TM232" s="258"/>
      <c r="TN232" s="258"/>
      <c r="TO232" s="258"/>
      <c r="TP232" s="258"/>
      <c r="TQ232" s="258"/>
      <c r="TR232" s="258"/>
      <c r="TS232" s="258"/>
      <c r="TT232" s="258"/>
      <c r="TU232" s="258"/>
      <c r="TV232" s="258"/>
      <c r="TW232" s="258"/>
      <c r="TX232" s="258"/>
      <c r="TY232" s="258"/>
      <c r="TZ232" s="258"/>
      <c r="UA232" s="258"/>
      <c r="UB232" s="258"/>
      <c r="UC232" s="258"/>
      <c r="UD232" s="258"/>
      <c r="UE232" s="258"/>
      <c r="UF232" s="258"/>
      <c r="UG232" s="258"/>
      <c r="UH232" s="258"/>
      <c r="UI232" s="258"/>
      <c r="UJ232" s="258"/>
      <c r="UK232" s="258"/>
      <c r="UL232" s="258"/>
      <c r="UM232" s="258"/>
      <c r="UN232" s="258"/>
      <c r="UO232" s="258"/>
      <c r="UP232" s="258"/>
      <c r="UQ232" s="258"/>
      <c r="UR232" s="258"/>
      <c r="US232" s="258"/>
      <c r="UT232" s="258"/>
      <c r="UU232" s="258"/>
      <c r="UV232" s="258"/>
      <c r="UW232" s="258"/>
      <c r="UX232" s="258"/>
      <c r="UY232" s="258"/>
      <c r="UZ232" s="258"/>
      <c r="VA232" s="258"/>
      <c r="VB232" s="258"/>
      <c r="VC232" s="258"/>
      <c r="VD232" s="258"/>
      <c r="VE232" s="258"/>
      <c r="VF232" s="258"/>
      <c r="VG232" s="258"/>
      <c r="VH232" s="258"/>
      <c r="VI232" s="258"/>
      <c r="VJ232" s="258"/>
      <c r="VK232" s="258"/>
      <c r="VL232" s="258"/>
      <c r="VM232" s="258"/>
      <c r="VN232" s="258"/>
      <c r="VO232" s="258"/>
      <c r="VP232" s="258"/>
      <c r="VQ232" s="258"/>
      <c r="VR232" s="258"/>
      <c r="VS232" s="258"/>
      <c r="VT232" s="258"/>
      <c r="VU232" s="258"/>
      <c r="VV232" s="258"/>
      <c r="VW232" s="258"/>
      <c r="VX232" s="258"/>
      <c r="VY232" s="258"/>
      <c r="VZ232" s="258"/>
      <c r="WA232" s="258"/>
      <c r="WB232" s="258"/>
      <c r="WC232" s="258"/>
      <c r="WD232" s="258"/>
      <c r="WE232" s="258"/>
      <c r="WF232" s="258"/>
      <c r="WG232" s="258"/>
      <c r="WH232" s="258"/>
      <c r="WI232" s="258"/>
      <c r="WJ232" s="258"/>
      <c r="WK232" s="258"/>
      <c r="WL232" s="258"/>
      <c r="WM232" s="258"/>
      <c r="WN232" s="258"/>
      <c r="WO232" s="258"/>
      <c r="WP232" s="258"/>
      <c r="WQ232" s="258"/>
      <c r="WR232" s="258"/>
      <c r="WS232" s="258"/>
      <c r="WT232" s="258"/>
      <c r="WU232" s="258"/>
      <c r="WV232" s="258"/>
      <c r="WW232" s="258"/>
      <c r="WX232" s="258"/>
      <c r="WY232" s="258"/>
      <c r="WZ232" s="258"/>
      <c r="XA232" s="258"/>
      <c r="XB232" s="258"/>
      <c r="XC232" s="258"/>
      <c r="XD232" s="258"/>
      <c r="XE232" s="258"/>
      <c r="XF232" s="258"/>
      <c r="XG232" s="258"/>
      <c r="XH232" s="258"/>
      <c r="XI232" s="258"/>
      <c r="XJ232" s="258"/>
      <c r="XK232" s="258"/>
      <c r="XL232" s="258"/>
      <c r="XM232" s="258"/>
      <c r="XN232" s="258"/>
      <c r="XO232" s="258"/>
      <c r="XP232" s="258"/>
      <c r="XQ232" s="258"/>
      <c r="XR232" s="258"/>
      <c r="XS232" s="258"/>
      <c r="XT232" s="258"/>
      <c r="XU232" s="258"/>
      <c r="XV232" s="258"/>
      <c r="XW232" s="258"/>
      <c r="XX232" s="258"/>
      <c r="XY232" s="258"/>
      <c r="XZ232" s="258"/>
      <c r="YA232" s="258"/>
      <c r="YB232" s="258"/>
      <c r="YC232" s="258"/>
      <c r="YD232" s="258"/>
      <c r="YE232" s="258"/>
      <c r="YF232" s="258"/>
      <c r="YG232" s="258"/>
      <c r="YH232" s="258"/>
      <c r="YI232" s="258"/>
      <c r="YJ232" s="258"/>
      <c r="YK232" s="258"/>
      <c r="YL232" s="258"/>
      <c r="YM232" s="258"/>
      <c r="YN232" s="258"/>
      <c r="YO232" s="258"/>
      <c r="YP232" s="258"/>
      <c r="YQ232" s="258"/>
      <c r="YR232" s="258"/>
      <c r="YS232" s="258"/>
      <c r="YT232" s="258"/>
      <c r="YU232" s="258"/>
      <c r="YV232" s="258"/>
      <c r="YW232" s="258"/>
      <c r="YX232" s="258"/>
      <c r="YY232" s="258"/>
      <c r="YZ232" s="258"/>
      <c r="ZA232" s="258"/>
      <c r="ZB232" s="258"/>
      <c r="ZC232" s="258"/>
      <c r="ZD232" s="258"/>
      <c r="ZE232" s="258"/>
      <c r="ZF232" s="258"/>
      <c r="ZG232" s="258"/>
      <c r="ZH232" s="258"/>
      <c r="ZI232" s="258"/>
      <c r="ZJ232" s="258"/>
      <c r="ZK232" s="258"/>
      <c r="ZL232" s="258"/>
      <c r="ZM232" s="258"/>
      <c r="ZN232" s="258"/>
      <c r="ZO232" s="258"/>
      <c r="ZP232" s="258"/>
      <c r="ZQ232" s="258"/>
      <c r="ZR232" s="258"/>
      <c r="ZS232" s="258"/>
      <c r="ZT232" s="258"/>
      <c r="ZU232" s="258"/>
      <c r="ZV232" s="258"/>
      <c r="ZW232" s="258"/>
      <c r="ZX232" s="258"/>
      <c r="ZY232" s="258"/>
      <c r="ZZ232" s="258"/>
      <c r="AAA232" s="258"/>
      <c r="AAB232" s="258"/>
      <c r="AAC232" s="258"/>
      <c r="AAD232" s="258"/>
      <c r="AAE232" s="258"/>
      <c r="AAF232" s="258"/>
      <c r="AAG232" s="258"/>
      <c r="AAH232" s="258"/>
      <c r="AAI232" s="258"/>
      <c r="AAJ232" s="258"/>
      <c r="AAK232" s="258"/>
      <c r="AAL232" s="258"/>
      <c r="AAM232" s="258"/>
      <c r="AAN232" s="258"/>
      <c r="AAO232" s="258"/>
      <c r="AAP232" s="258"/>
      <c r="AAQ232" s="258"/>
      <c r="AAR232" s="258"/>
      <c r="AAS232" s="258"/>
      <c r="AAT232" s="258"/>
      <c r="AAU232" s="258"/>
      <c r="AAV232" s="258"/>
      <c r="AAW232" s="258"/>
      <c r="AAX232" s="258"/>
      <c r="AAY232" s="258"/>
      <c r="AAZ232" s="258"/>
      <c r="ABA232" s="258"/>
      <c r="ABB232" s="258"/>
      <c r="ABC232" s="258"/>
      <c r="ABD232" s="258"/>
      <c r="ABE232" s="258"/>
      <c r="ABF232" s="258"/>
      <c r="ABG232" s="258"/>
      <c r="ABH232" s="258"/>
      <c r="ABI232" s="258"/>
      <c r="ABJ232" s="258"/>
      <c r="ABK232" s="258"/>
      <c r="ABL232" s="258"/>
      <c r="ABM232" s="258"/>
      <c r="ABN232" s="258"/>
      <c r="ABO232" s="258"/>
      <c r="ABP232" s="258"/>
      <c r="ABQ232" s="258"/>
      <c r="ABR232" s="258"/>
      <c r="ABS232" s="258"/>
      <c r="ABT232" s="258"/>
      <c r="ABU232" s="258"/>
      <c r="ABV232" s="258"/>
      <c r="ABW232" s="258"/>
      <c r="ABX232" s="258"/>
      <c r="ABY232" s="258"/>
      <c r="ABZ232" s="258"/>
      <c r="ACA232" s="258"/>
      <c r="ACB232" s="258"/>
      <c r="ACC232" s="258"/>
      <c r="ACD232" s="258"/>
      <c r="ACE232" s="258"/>
      <c r="ACF232" s="258"/>
      <c r="ACG232" s="258"/>
      <c r="ACH232" s="258"/>
      <c r="ACI232" s="258"/>
      <c r="ACJ232" s="258"/>
      <c r="ACK232" s="258"/>
      <c r="ACL232" s="258"/>
      <c r="ACM232" s="258"/>
      <c r="ACN232" s="258"/>
      <c r="ACO232" s="258"/>
      <c r="ACP232" s="258"/>
      <c r="ACQ232" s="258"/>
      <c r="ACR232" s="258"/>
      <c r="ACS232" s="258"/>
      <c r="ACT232" s="258"/>
      <c r="ACU232" s="258"/>
      <c r="ACV232" s="258"/>
      <c r="ACW232" s="258"/>
      <c r="ACX232" s="258"/>
      <c r="ACY232" s="258"/>
      <c r="ACZ232" s="258"/>
      <c r="ADA232" s="258"/>
      <c r="ADB232" s="258"/>
      <c r="ADC232" s="258"/>
      <c r="ADD232" s="258"/>
      <c r="ADE232" s="258"/>
      <c r="ADF232" s="258"/>
      <c r="ADG232" s="258"/>
      <c r="ADH232" s="258"/>
      <c r="ADI232" s="258"/>
      <c r="ADJ232" s="258"/>
      <c r="ADK232" s="258"/>
      <c r="ADL232" s="258"/>
      <c r="ADM232" s="258"/>
      <c r="ADN232" s="258"/>
      <c r="ADO232" s="258"/>
      <c r="ADP232" s="258"/>
      <c r="ADQ232" s="258"/>
      <c r="ADR232" s="258"/>
      <c r="ADS232" s="258"/>
      <c r="ADT232" s="258"/>
      <c r="ADU232" s="258"/>
      <c r="ADV232" s="258"/>
      <c r="ADW232" s="258"/>
      <c r="ADX232" s="258"/>
      <c r="ADY232" s="258"/>
      <c r="ADZ232" s="258"/>
      <c r="AEA232" s="258"/>
      <c r="AEB232" s="258"/>
      <c r="AEC232" s="258"/>
      <c r="AED232" s="258"/>
      <c r="AEE232" s="258"/>
      <c r="AEF232" s="258"/>
      <c r="AEG232" s="258"/>
      <c r="AEH232" s="258"/>
      <c r="AEI232" s="258"/>
      <c r="AEJ232" s="258"/>
      <c r="AEK232" s="258"/>
      <c r="AEL232" s="258"/>
      <c r="AEM232" s="258"/>
      <c r="AEN232" s="258"/>
      <c r="AEO232" s="258"/>
      <c r="AEP232" s="258"/>
      <c r="AEQ232" s="258"/>
      <c r="AER232" s="258"/>
      <c r="AES232" s="258"/>
      <c r="AET232" s="258"/>
      <c r="AEU232" s="258"/>
      <c r="AEV232" s="258"/>
      <c r="AEW232" s="258"/>
      <c r="AEX232" s="258"/>
      <c r="AEY232" s="258"/>
      <c r="AEZ232" s="258"/>
      <c r="AFA232" s="258"/>
      <c r="AFB232" s="258"/>
      <c r="AFC232" s="258"/>
      <c r="AFD232" s="258"/>
      <c r="AFE232" s="258"/>
      <c r="AFF232" s="258"/>
      <c r="AFG232" s="258"/>
      <c r="AFH232" s="258"/>
      <c r="AFI232" s="258"/>
      <c r="AFJ232" s="258"/>
      <c r="AFK232" s="258"/>
      <c r="AFL232" s="258"/>
      <c r="AFM232" s="258"/>
      <c r="AFN232" s="258"/>
      <c r="AFO232" s="258"/>
      <c r="AFP232" s="258"/>
      <c r="AFQ232" s="258"/>
      <c r="AFR232" s="258"/>
      <c r="AFS232" s="258"/>
      <c r="AFT232" s="258"/>
      <c r="AFU232" s="258"/>
      <c r="AFV232" s="258"/>
      <c r="AFW232" s="258"/>
      <c r="AFX232" s="258"/>
      <c r="AFY232" s="258"/>
      <c r="AFZ232" s="258"/>
      <c r="AGA232" s="258"/>
      <c r="AGB232" s="258"/>
      <c r="AGC232" s="258"/>
      <c r="AGD232" s="258"/>
      <c r="AGE232" s="258"/>
      <c r="AGF232" s="258"/>
      <c r="AGG232" s="258"/>
      <c r="AGH232" s="258"/>
      <c r="AGI232" s="258"/>
      <c r="AGJ232" s="258"/>
      <c r="AGK232" s="258"/>
      <c r="AGL232" s="258"/>
      <c r="AGM232" s="258"/>
      <c r="AGN232" s="258"/>
      <c r="AGO232" s="258"/>
      <c r="AGP232" s="258"/>
      <c r="AGQ232" s="258"/>
      <c r="AGR232" s="258"/>
      <c r="AGS232" s="258"/>
      <c r="AGT232" s="258"/>
      <c r="AGU232" s="258"/>
      <c r="AGV232" s="258"/>
      <c r="AGW232" s="258"/>
      <c r="AGX232" s="258"/>
      <c r="AGY232" s="258"/>
      <c r="AGZ232" s="258"/>
      <c r="AHA232" s="258"/>
      <c r="AHB232" s="258"/>
      <c r="AHC232" s="258"/>
      <c r="AHD232" s="258"/>
      <c r="AHE232" s="258"/>
      <c r="AHF232" s="258"/>
      <c r="AHG232" s="258"/>
      <c r="AHH232" s="258"/>
      <c r="AHI232" s="258"/>
      <c r="AHJ232" s="258"/>
      <c r="AHK232" s="258"/>
      <c r="AHL232" s="258"/>
      <c r="AHM232" s="258"/>
      <c r="AHN232" s="258"/>
      <c r="AHO232" s="258"/>
      <c r="AHP232" s="258"/>
      <c r="AHQ232" s="258"/>
      <c r="AHR232" s="258"/>
      <c r="AHS232" s="258"/>
      <c r="AHT232" s="258"/>
      <c r="AHU232" s="258"/>
      <c r="AHV232" s="258"/>
      <c r="AHW232" s="258"/>
      <c r="AHX232" s="258"/>
      <c r="AHY232" s="258"/>
      <c r="AHZ232" s="258"/>
      <c r="AIA232" s="258"/>
      <c r="AIB232" s="258"/>
      <c r="AIC232" s="258"/>
      <c r="AID232" s="258"/>
      <c r="AIE232" s="258"/>
      <c r="AIF232" s="258"/>
      <c r="AIG232" s="258"/>
      <c r="AIH232" s="258"/>
      <c r="AII232" s="258"/>
      <c r="AIJ232" s="258"/>
      <c r="AIK232" s="258"/>
      <c r="AIL232" s="258"/>
      <c r="AIM232" s="258"/>
      <c r="AIN232" s="258"/>
      <c r="AIO232" s="258"/>
      <c r="AIP232" s="258"/>
      <c r="AIQ232" s="258"/>
      <c r="AIR232" s="258"/>
      <c r="AIS232" s="258"/>
      <c r="AIT232" s="258"/>
      <c r="AIU232" s="258"/>
      <c r="AIV232" s="258"/>
      <c r="AIW232" s="258"/>
      <c r="AIX232" s="258"/>
      <c r="AIY232" s="258"/>
      <c r="AIZ232" s="258"/>
      <c r="AJA232" s="258"/>
      <c r="AJB232" s="258"/>
      <c r="AJC232" s="258"/>
      <c r="AJD232" s="258"/>
      <c r="AJE232" s="258"/>
      <c r="AJF232" s="258"/>
      <c r="AJG232" s="258"/>
      <c r="AJH232" s="258"/>
      <c r="AJI232" s="258"/>
      <c r="AJJ232" s="258"/>
      <c r="AJK232" s="258"/>
      <c r="AJL232" s="258"/>
      <c r="AJM232" s="258"/>
      <c r="AJN232" s="258"/>
      <c r="AJO232" s="258"/>
      <c r="AJP232" s="258"/>
      <c r="AJQ232" s="258"/>
      <c r="AJR232" s="258"/>
      <c r="AJS232" s="258"/>
      <c r="AJT232" s="258"/>
      <c r="AJU232" s="258"/>
      <c r="AJV232" s="258"/>
      <c r="AJW232" s="258"/>
      <c r="AJX232" s="258"/>
      <c r="AJY232" s="258"/>
      <c r="AJZ232" s="258"/>
      <c r="AKA232" s="258"/>
      <c r="AKB232" s="258"/>
      <c r="AKC232" s="258"/>
      <c r="AKD232" s="258"/>
      <c r="AKE232" s="258"/>
      <c r="AKF232" s="258"/>
      <c r="AKG232" s="258"/>
      <c r="AKH232" s="258"/>
      <c r="AKI232" s="258"/>
      <c r="AKJ232" s="258"/>
      <c r="AKK232" s="258"/>
      <c r="AKL232" s="258"/>
      <c r="AKM232" s="258"/>
      <c r="AKN232" s="258"/>
      <c r="AKO232" s="258"/>
      <c r="AKP232" s="258"/>
      <c r="AKQ232" s="258"/>
      <c r="AKR232" s="258"/>
      <c r="AKS232" s="258"/>
      <c r="AKT232" s="258"/>
      <c r="AKU232" s="258"/>
      <c r="AKV232" s="258"/>
      <c r="AKW232" s="258"/>
      <c r="AKX232" s="258"/>
      <c r="AKY232" s="258"/>
      <c r="AKZ232" s="258"/>
      <c r="ALA232" s="258"/>
      <c r="ALB232" s="258"/>
      <c r="ALC232" s="258"/>
      <c r="ALD232" s="258"/>
      <c r="ALE232" s="258"/>
      <c r="ALF232" s="258"/>
      <c r="ALG232" s="258"/>
      <c r="ALH232" s="258"/>
      <c r="ALI232" s="258"/>
      <c r="ALJ232" s="258"/>
      <c r="ALK232" s="258"/>
      <c r="ALL232" s="258"/>
      <c r="ALM232" s="258"/>
      <c r="ALN232" s="258"/>
      <c r="ALO232" s="258"/>
      <c r="ALP232" s="258"/>
      <c r="ALQ232" s="258"/>
      <c r="ALR232" s="258"/>
      <c r="ALS232" s="258"/>
      <c r="ALT232" s="258"/>
      <c r="ALU232" s="258"/>
      <c r="ALV232" s="258"/>
      <c r="ALW232" s="258"/>
      <c r="ALX232" s="258"/>
      <c r="ALY232" s="258"/>
      <c r="ALZ232" s="258"/>
      <c r="AMA232" s="258"/>
      <c r="AMB232" s="258"/>
      <c r="AMC232" s="258"/>
    </row>
    <row r="233" customFormat="false" ht="27.75" hidden="false" customHeight="true" outlineLevel="0" collapsed="false">
      <c r="A233" s="930"/>
      <c r="B233" s="930"/>
      <c r="C233" s="930"/>
      <c r="D233" s="930"/>
      <c r="E233" s="930"/>
      <c r="F233" s="930"/>
      <c r="G233" s="931" t="s">
        <v>134</v>
      </c>
      <c r="H233" s="932" t="n">
        <f aca="false">Dados!D35</f>
        <v>0.04</v>
      </c>
      <c r="I233" s="933" t="n">
        <f aca="false">SUM(I231:I232)</f>
        <v>0</v>
      </c>
      <c r="J233" s="934"/>
      <c r="L233" s="468"/>
      <c r="M233" s="468"/>
      <c r="N233" s="468"/>
      <c r="O233" s="468"/>
      <c r="P233" s="468"/>
      <c r="Q233" s="468"/>
      <c r="R233" s="468"/>
      <c r="S233" s="837"/>
      <c r="W233" s="258"/>
      <c r="X233" s="258"/>
      <c r="Y233" s="258"/>
      <c r="Z233" s="258"/>
      <c r="AA233" s="258"/>
      <c r="AB233" s="258"/>
      <c r="AC233" s="258"/>
      <c r="AD233" s="258"/>
      <c r="AE233" s="258"/>
      <c r="AF233" s="258"/>
      <c r="AG233" s="258"/>
      <c r="AH233" s="258"/>
      <c r="AI233" s="258"/>
      <c r="AJ233" s="258"/>
      <c r="AK233" s="258"/>
      <c r="AL233" s="258"/>
      <c r="AM233" s="258"/>
      <c r="AN233" s="258"/>
      <c r="AO233" s="258"/>
      <c r="AP233" s="258"/>
      <c r="AQ233" s="258"/>
      <c r="AR233" s="258"/>
      <c r="AS233" s="258"/>
      <c r="AT233" s="258"/>
      <c r="AU233" s="258"/>
      <c r="AV233" s="258"/>
      <c r="AW233" s="258"/>
      <c r="AX233" s="258"/>
      <c r="AY233" s="258"/>
      <c r="AZ233" s="258"/>
      <c r="BA233" s="258"/>
      <c r="BB233" s="258"/>
      <c r="BC233" s="258"/>
      <c r="BD233" s="258"/>
      <c r="BE233" s="258"/>
      <c r="BF233" s="258"/>
      <c r="BG233" s="258"/>
      <c r="BH233" s="258"/>
      <c r="BI233" s="258"/>
      <c r="BJ233" s="258"/>
      <c r="BK233" s="258"/>
      <c r="BL233" s="258"/>
      <c r="BM233" s="258"/>
      <c r="BN233" s="258"/>
      <c r="BO233" s="258"/>
      <c r="BP233" s="258"/>
      <c r="BQ233" s="258"/>
      <c r="BR233" s="258"/>
      <c r="BS233" s="258"/>
      <c r="BT233" s="258"/>
      <c r="BU233" s="258"/>
      <c r="BV233" s="258"/>
      <c r="BW233" s="258"/>
      <c r="BX233" s="258"/>
      <c r="BY233" s="258"/>
      <c r="BZ233" s="258"/>
      <c r="CA233" s="258"/>
      <c r="CB233" s="258"/>
      <c r="CC233" s="258"/>
      <c r="CD233" s="258"/>
      <c r="CE233" s="258"/>
      <c r="CF233" s="258"/>
      <c r="CG233" s="258"/>
      <c r="CH233" s="258"/>
      <c r="CI233" s="258"/>
      <c r="CJ233" s="258"/>
      <c r="CK233" s="258"/>
      <c r="CL233" s="258"/>
      <c r="CM233" s="258"/>
      <c r="CN233" s="258"/>
      <c r="CO233" s="258"/>
      <c r="CP233" s="258"/>
      <c r="CQ233" s="258"/>
      <c r="CR233" s="258"/>
      <c r="CS233" s="258"/>
      <c r="CT233" s="258"/>
      <c r="CU233" s="258"/>
      <c r="CV233" s="258"/>
      <c r="CW233" s="258"/>
      <c r="CX233" s="258"/>
      <c r="CY233" s="258"/>
      <c r="CZ233" s="258"/>
      <c r="DA233" s="258"/>
      <c r="DB233" s="258"/>
      <c r="DC233" s="258"/>
      <c r="DD233" s="258"/>
      <c r="DE233" s="258"/>
      <c r="DF233" s="258"/>
      <c r="DG233" s="258"/>
      <c r="DH233" s="258"/>
      <c r="DI233" s="258"/>
      <c r="DJ233" s="258"/>
      <c r="DK233" s="258"/>
      <c r="DL233" s="258"/>
      <c r="DM233" s="258"/>
      <c r="DN233" s="258"/>
      <c r="DO233" s="258"/>
      <c r="DP233" s="258"/>
      <c r="DQ233" s="258"/>
      <c r="DR233" s="258"/>
      <c r="DS233" s="258"/>
      <c r="DT233" s="258"/>
      <c r="DU233" s="258"/>
      <c r="DV233" s="258"/>
      <c r="DW233" s="258"/>
      <c r="DX233" s="258"/>
      <c r="DY233" s="258"/>
      <c r="DZ233" s="258"/>
      <c r="EA233" s="258"/>
      <c r="EB233" s="258"/>
      <c r="EC233" s="258"/>
      <c r="ED233" s="258"/>
      <c r="EE233" s="258"/>
      <c r="EF233" s="258"/>
      <c r="EG233" s="258"/>
      <c r="EH233" s="258"/>
      <c r="EI233" s="258"/>
      <c r="EJ233" s="258"/>
      <c r="EK233" s="258"/>
      <c r="EL233" s="258"/>
      <c r="EM233" s="258"/>
      <c r="EN233" s="258"/>
      <c r="EO233" s="258"/>
      <c r="EP233" s="258"/>
      <c r="EQ233" s="258"/>
      <c r="ER233" s="258"/>
      <c r="ES233" s="258"/>
      <c r="ET233" s="258"/>
      <c r="EU233" s="258"/>
      <c r="EV233" s="258"/>
      <c r="EW233" s="258"/>
      <c r="EX233" s="258"/>
      <c r="EY233" s="258"/>
      <c r="EZ233" s="258"/>
      <c r="FA233" s="258"/>
      <c r="FB233" s="258"/>
      <c r="FC233" s="258"/>
      <c r="FD233" s="258"/>
      <c r="FE233" s="258"/>
      <c r="FF233" s="258"/>
      <c r="FG233" s="258"/>
      <c r="FH233" s="258"/>
      <c r="FI233" s="258"/>
      <c r="FJ233" s="258"/>
      <c r="FK233" s="258"/>
      <c r="FL233" s="258"/>
      <c r="FM233" s="258"/>
      <c r="FN233" s="258"/>
      <c r="FO233" s="258"/>
      <c r="FP233" s="258"/>
      <c r="FQ233" s="258"/>
      <c r="FR233" s="258"/>
      <c r="FS233" s="258"/>
      <c r="FT233" s="258"/>
      <c r="FU233" s="258"/>
      <c r="FV233" s="258"/>
      <c r="FW233" s="258"/>
      <c r="FX233" s="258"/>
      <c r="FY233" s="258"/>
      <c r="FZ233" s="258"/>
      <c r="GA233" s="258"/>
      <c r="GB233" s="258"/>
      <c r="GC233" s="258"/>
      <c r="GD233" s="258"/>
      <c r="GE233" s="258"/>
      <c r="GF233" s="258"/>
      <c r="GG233" s="258"/>
      <c r="GH233" s="258"/>
      <c r="GI233" s="258"/>
      <c r="GJ233" s="258"/>
      <c r="GK233" s="258"/>
      <c r="GL233" s="258"/>
      <c r="GM233" s="258"/>
      <c r="GN233" s="258"/>
      <c r="GO233" s="258"/>
      <c r="GP233" s="258"/>
      <c r="GQ233" s="258"/>
      <c r="GR233" s="258"/>
      <c r="GS233" s="258"/>
      <c r="GT233" s="258"/>
      <c r="GU233" s="258"/>
      <c r="GV233" s="258"/>
      <c r="GW233" s="258"/>
      <c r="GX233" s="258"/>
      <c r="GY233" s="258"/>
      <c r="GZ233" s="258"/>
      <c r="HA233" s="258"/>
      <c r="HB233" s="258"/>
      <c r="HC233" s="258"/>
      <c r="HD233" s="258"/>
      <c r="HE233" s="258"/>
      <c r="HF233" s="258"/>
      <c r="HG233" s="258"/>
      <c r="HH233" s="258"/>
      <c r="HI233" s="258"/>
      <c r="HJ233" s="258"/>
      <c r="HK233" s="258"/>
      <c r="HL233" s="258"/>
      <c r="HM233" s="258"/>
      <c r="HN233" s="258"/>
      <c r="HO233" s="258"/>
      <c r="HP233" s="258"/>
      <c r="HQ233" s="258"/>
      <c r="HR233" s="258"/>
      <c r="HS233" s="258"/>
      <c r="HT233" s="258"/>
      <c r="HU233" s="258"/>
      <c r="HV233" s="258"/>
      <c r="HW233" s="258"/>
      <c r="HX233" s="258"/>
      <c r="HY233" s="258"/>
      <c r="HZ233" s="258"/>
      <c r="IA233" s="258"/>
      <c r="IB233" s="258"/>
      <c r="IC233" s="258"/>
      <c r="ID233" s="258"/>
      <c r="IE233" s="258"/>
      <c r="IF233" s="258"/>
      <c r="IG233" s="258"/>
      <c r="IH233" s="258"/>
      <c r="II233" s="258"/>
      <c r="IJ233" s="258"/>
      <c r="IK233" s="258"/>
      <c r="IL233" s="258"/>
      <c r="IM233" s="258"/>
      <c r="IN233" s="258"/>
      <c r="IO233" s="258"/>
      <c r="IP233" s="258"/>
      <c r="IQ233" s="258"/>
      <c r="IR233" s="258"/>
      <c r="IS233" s="258"/>
      <c r="IT233" s="258"/>
      <c r="IU233" s="258"/>
      <c r="IV233" s="258"/>
      <c r="IW233" s="258"/>
      <c r="IX233" s="258"/>
      <c r="IY233" s="258"/>
      <c r="IZ233" s="258"/>
      <c r="JA233" s="258"/>
      <c r="JB233" s="258"/>
      <c r="JC233" s="258"/>
      <c r="JD233" s="258"/>
      <c r="JE233" s="258"/>
      <c r="JF233" s="258"/>
      <c r="JG233" s="258"/>
      <c r="JH233" s="258"/>
      <c r="JI233" s="258"/>
      <c r="JJ233" s="258"/>
      <c r="JK233" s="258"/>
      <c r="JL233" s="258"/>
      <c r="JM233" s="258"/>
      <c r="JN233" s="258"/>
      <c r="JO233" s="258"/>
      <c r="JP233" s="258"/>
      <c r="JQ233" s="258"/>
      <c r="JR233" s="258"/>
      <c r="JS233" s="258"/>
      <c r="JT233" s="258"/>
      <c r="JU233" s="258"/>
      <c r="JV233" s="258"/>
      <c r="JW233" s="258"/>
      <c r="JX233" s="258"/>
      <c r="JY233" s="258"/>
      <c r="JZ233" s="258"/>
      <c r="KA233" s="258"/>
      <c r="KB233" s="258"/>
      <c r="KC233" s="258"/>
      <c r="KD233" s="258"/>
      <c r="KE233" s="258"/>
      <c r="KF233" s="258"/>
      <c r="KG233" s="258"/>
      <c r="KH233" s="258"/>
      <c r="KI233" s="258"/>
      <c r="KJ233" s="258"/>
      <c r="KK233" s="258"/>
      <c r="KL233" s="258"/>
      <c r="KM233" s="258"/>
      <c r="KN233" s="258"/>
      <c r="KO233" s="258"/>
      <c r="KP233" s="258"/>
      <c r="KQ233" s="258"/>
      <c r="KR233" s="258"/>
      <c r="KS233" s="258"/>
      <c r="KT233" s="258"/>
      <c r="KU233" s="258"/>
      <c r="KV233" s="258"/>
      <c r="KW233" s="258"/>
      <c r="KX233" s="258"/>
      <c r="KY233" s="258"/>
      <c r="KZ233" s="258"/>
      <c r="LA233" s="258"/>
      <c r="LB233" s="258"/>
      <c r="LC233" s="258"/>
      <c r="LD233" s="258"/>
      <c r="LE233" s="258"/>
      <c r="LF233" s="258"/>
      <c r="LG233" s="258"/>
      <c r="LH233" s="258"/>
      <c r="LI233" s="258"/>
      <c r="LJ233" s="258"/>
      <c r="LK233" s="258"/>
      <c r="LL233" s="258"/>
      <c r="LM233" s="258"/>
      <c r="LN233" s="258"/>
      <c r="LO233" s="258"/>
      <c r="LP233" s="258"/>
      <c r="LQ233" s="258"/>
      <c r="LR233" s="258"/>
      <c r="LS233" s="258"/>
      <c r="LT233" s="258"/>
      <c r="LU233" s="258"/>
      <c r="LV233" s="258"/>
      <c r="LW233" s="258"/>
      <c r="LX233" s="258"/>
      <c r="LY233" s="258"/>
      <c r="LZ233" s="258"/>
      <c r="MA233" s="258"/>
      <c r="MB233" s="258"/>
      <c r="MC233" s="258"/>
      <c r="MD233" s="258"/>
      <c r="ME233" s="258"/>
      <c r="MF233" s="258"/>
      <c r="MG233" s="258"/>
      <c r="MH233" s="258"/>
      <c r="MI233" s="258"/>
      <c r="MJ233" s="258"/>
      <c r="MK233" s="258"/>
      <c r="ML233" s="258"/>
      <c r="MM233" s="258"/>
      <c r="MN233" s="258"/>
      <c r="MO233" s="258"/>
      <c r="MP233" s="258"/>
      <c r="MQ233" s="258"/>
      <c r="MR233" s="258"/>
      <c r="MS233" s="258"/>
      <c r="MT233" s="258"/>
      <c r="MU233" s="258"/>
      <c r="MV233" s="258"/>
      <c r="MW233" s="258"/>
      <c r="MX233" s="258"/>
      <c r="MY233" s="258"/>
      <c r="MZ233" s="258"/>
      <c r="NA233" s="258"/>
      <c r="NB233" s="258"/>
      <c r="NC233" s="258"/>
      <c r="ND233" s="258"/>
      <c r="NE233" s="258"/>
      <c r="NF233" s="258"/>
      <c r="NG233" s="258"/>
      <c r="NH233" s="258"/>
      <c r="NI233" s="258"/>
      <c r="NJ233" s="258"/>
      <c r="NK233" s="258"/>
      <c r="NL233" s="258"/>
      <c r="NM233" s="258"/>
      <c r="NN233" s="258"/>
      <c r="NO233" s="258"/>
      <c r="NP233" s="258"/>
      <c r="NQ233" s="258"/>
      <c r="NR233" s="258"/>
      <c r="NS233" s="258"/>
      <c r="NT233" s="258"/>
      <c r="NU233" s="258"/>
      <c r="NV233" s="258"/>
      <c r="NW233" s="258"/>
      <c r="NX233" s="258"/>
      <c r="NY233" s="258"/>
      <c r="NZ233" s="258"/>
      <c r="OA233" s="258"/>
      <c r="OB233" s="258"/>
      <c r="OC233" s="258"/>
      <c r="OD233" s="258"/>
      <c r="OE233" s="258"/>
      <c r="OF233" s="258"/>
      <c r="OG233" s="258"/>
      <c r="OH233" s="258"/>
      <c r="OI233" s="258"/>
      <c r="OJ233" s="258"/>
      <c r="OK233" s="258"/>
      <c r="OL233" s="258"/>
      <c r="OM233" s="258"/>
      <c r="ON233" s="258"/>
      <c r="OO233" s="258"/>
      <c r="OP233" s="258"/>
      <c r="OQ233" s="258"/>
      <c r="OR233" s="258"/>
      <c r="OS233" s="258"/>
      <c r="OT233" s="258"/>
      <c r="OU233" s="258"/>
      <c r="OV233" s="258"/>
      <c r="OW233" s="258"/>
      <c r="OX233" s="258"/>
      <c r="OY233" s="258"/>
      <c r="OZ233" s="258"/>
      <c r="PA233" s="258"/>
      <c r="PB233" s="258"/>
      <c r="PC233" s="258"/>
      <c r="PD233" s="258"/>
      <c r="PE233" s="258"/>
      <c r="PF233" s="258"/>
      <c r="PG233" s="258"/>
      <c r="PH233" s="258"/>
      <c r="PI233" s="258"/>
      <c r="PJ233" s="258"/>
      <c r="PK233" s="258"/>
      <c r="PL233" s="258"/>
      <c r="PM233" s="258"/>
      <c r="PN233" s="258"/>
      <c r="PO233" s="258"/>
      <c r="PP233" s="258"/>
      <c r="PQ233" s="258"/>
      <c r="PR233" s="258"/>
      <c r="PS233" s="258"/>
      <c r="PT233" s="258"/>
      <c r="PU233" s="258"/>
      <c r="PV233" s="258"/>
      <c r="PW233" s="258"/>
      <c r="PX233" s="258"/>
      <c r="PY233" s="258"/>
      <c r="PZ233" s="258"/>
      <c r="QA233" s="258"/>
      <c r="QB233" s="258"/>
      <c r="QC233" s="258"/>
      <c r="QD233" s="258"/>
      <c r="QE233" s="258"/>
      <c r="QF233" s="258"/>
      <c r="QG233" s="258"/>
      <c r="QH233" s="258"/>
      <c r="QI233" s="258"/>
      <c r="QJ233" s="258"/>
      <c r="QK233" s="258"/>
      <c r="QL233" s="258"/>
      <c r="QM233" s="258"/>
      <c r="QN233" s="258"/>
      <c r="QO233" s="258"/>
      <c r="QP233" s="258"/>
      <c r="QQ233" s="258"/>
      <c r="QR233" s="258"/>
      <c r="QS233" s="258"/>
      <c r="QT233" s="258"/>
      <c r="QU233" s="258"/>
      <c r="QV233" s="258"/>
      <c r="QW233" s="258"/>
      <c r="QX233" s="258"/>
      <c r="QY233" s="258"/>
      <c r="QZ233" s="258"/>
      <c r="RA233" s="258"/>
      <c r="RB233" s="258"/>
      <c r="RC233" s="258"/>
      <c r="RD233" s="258"/>
      <c r="RE233" s="258"/>
      <c r="RF233" s="258"/>
      <c r="RG233" s="258"/>
      <c r="RH233" s="258"/>
      <c r="RI233" s="258"/>
      <c r="RJ233" s="258"/>
      <c r="RK233" s="258"/>
      <c r="RL233" s="258"/>
      <c r="RM233" s="258"/>
      <c r="RN233" s="258"/>
      <c r="RO233" s="258"/>
      <c r="RP233" s="258"/>
      <c r="RQ233" s="258"/>
      <c r="RR233" s="258"/>
      <c r="RS233" s="258"/>
      <c r="RT233" s="258"/>
      <c r="RU233" s="258"/>
      <c r="RV233" s="258"/>
      <c r="RW233" s="258"/>
      <c r="RX233" s="258"/>
      <c r="RY233" s="258"/>
      <c r="RZ233" s="258"/>
      <c r="SA233" s="258"/>
      <c r="SB233" s="258"/>
      <c r="SC233" s="258"/>
      <c r="SD233" s="258"/>
      <c r="SE233" s="258"/>
      <c r="SF233" s="258"/>
      <c r="SG233" s="258"/>
      <c r="SH233" s="258"/>
      <c r="SI233" s="258"/>
      <c r="SJ233" s="258"/>
      <c r="SK233" s="258"/>
      <c r="SL233" s="258"/>
      <c r="SM233" s="258"/>
      <c r="SN233" s="258"/>
      <c r="SO233" s="258"/>
      <c r="SP233" s="258"/>
      <c r="SQ233" s="258"/>
      <c r="SR233" s="258"/>
      <c r="SS233" s="258"/>
      <c r="ST233" s="258"/>
      <c r="SU233" s="258"/>
      <c r="SV233" s="258"/>
      <c r="SW233" s="258"/>
      <c r="SX233" s="258"/>
      <c r="SY233" s="258"/>
      <c r="SZ233" s="258"/>
      <c r="TA233" s="258"/>
      <c r="TB233" s="258"/>
      <c r="TC233" s="258"/>
      <c r="TD233" s="258"/>
      <c r="TE233" s="258"/>
      <c r="TF233" s="258"/>
      <c r="TG233" s="258"/>
      <c r="TH233" s="258"/>
      <c r="TI233" s="258"/>
      <c r="TJ233" s="258"/>
      <c r="TK233" s="258"/>
      <c r="TL233" s="258"/>
      <c r="TM233" s="258"/>
      <c r="TN233" s="258"/>
      <c r="TO233" s="258"/>
      <c r="TP233" s="258"/>
      <c r="TQ233" s="258"/>
      <c r="TR233" s="258"/>
      <c r="TS233" s="258"/>
      <c r="TT233" s="258"/>
      <c r="TU233" s="258"/>
      <c r="TV233" s="258"/>
      <c r="TW233" s="258"/>
      <c r="TX233" s="258"/>
      <c r="TY233" s="258"/>
      <c r="TZ233" s="258"/>
      <c r="UA233" s="258"/>
      <c r="UB233" s="258"/>
      <c r="UC233" s="258"/>
      <c r="UD233" s="258"/>
      <c r="UE233" s="258"/>
      <c r="UF233" s="258"/>
      <c r="UG233" s="258"/>
      <c r="UH233" s="258"/>
      <c r="UI233" s="258"/>
      <c r="UJ233" s="258"/>
      <c r="UK233" s="258"/>
      <c r="UL233" s="258"/>
      <c r="UM233" s="258"/>
      <c r="UN233" s="258"/>
      <c r="UO233" s="258"/>
      <c r="UP233" s="258"/>
      <c r="UQ233" s="258"/>
      <c r="UR233" s="258"/>
      <c r="US233" s="258"/>
      <c r="UT233" s="258"/>
      <c r="UU233" s="258"/>
      <c r="UV233" s="258"/>
      <c r="UW233" s="258"/>
      <c r="UX233" s="258"/>
      <c r="UY233" s="258"/>
      <c r="UZ233" s="258"/>
      <c r="VA233" s="258"/>
      <c r="VB233" s="258"/>
      <c r="VC233" s="258"/>
      <c r="VD233" s="258"/>
      <c r="VE233" s="258"/>
      <c r="VF233" s="258"/>
      <c r="VG233" s="258"/>
      <c r="VH233" s="258"/>
      <c r="VI233" s="258"/>
      <c r="VJ233" s="258"/>
      <c r="VK233" s="258"/>
      <c r="VL233" s="258"/>
      <c r="VM233" s="258"/>
      <c r="VN233" s="258"/>
      <c r="VO233" s="258"/>
      <c r="VP233" s="258"/>
      <c r="VQ233" s="258"/>
      <c r="VR233" s="258"/>
      <c r="VS233" s="258"/>
      <c r="VT233" s="258"/>
      <c r="VU233" s="258"/>
      <c r="VV233" s="258"/>
      <c r="VW233" s="258"/>
      <c r="VX233" s="258"/>
      <c r="VY233" s="258"/>
      <c r="VZ233" s="258"/>
      <c r="WA233" s="258"/>
      <c r="WB233" s="258"/>
      <c r="WC233" s="258"/>
      <c r="WD233" s="258"/>
      <c r="WE233" s="258"/>
      <c r="WF233" s="258"/>
      <c r="WG233" s="258"/>
      <c r="WH233" s="258"/>
      <c r="WI233" s="258"/>
      <c r="WJ233" s="258"/>
      <c r="WK233" s="258"/>
      <c r="WL233" s="258"/>
      <c r="WM233" s="258"/>
      <c r="WN233" s="258"/>
      <c r="WO233" s="258"/>
      <c r="WP233" s="258"/>
      <c r="WQ233" s="258"/>
      <c r="WR233" s="258"/>
      <c r="WS233" s="258"/>
      <c r="WT233" s="258"/>
      <c r="WU233" s="258"/>
      <c r="WV233" s="258"/>
      <c r="WW233" s="258"/>
      <c r="WX233" s="258"/>
      <c r="WY233" s="258"/>
      <c r="WZ233" s="258"/>
      <c r="XA233" s="258"/>
      <c r="XB233" s="258"/>
      <c r="XC233" s="258"/>
      <c r="XD233" s="258"/>
      <c r="XE233" s="258"/>
      <c r="XF233" s="258"/>
      <c r="XG233" s="258"/>
      <c r="XH233" s="258"/>
      <c r="XI233" s="258"/>
      <c r="XJ233" s="258"/>
      <c r="XK233" s="258"/>
      <c r="XL233" s="258"/>
      <c r="XM233" s="258"/>
      <c r="XN233" s="258"/>
      <c r="XO233" s="258"/>
      <c r="XP233" s="258"/>
      <c r="XQ233" s="258"/>
      <c r="XR233" s="258"/>
      <c r="XS233" s="258"/>
      <c r="XT233" s="258"/>
      <c r="XU233" s="258"/>
      <c r="XV233" s="258"/>
      <c r="XW233" s="258"/>
      <c r="XX233" s="258"/>
      <c r="XY233" s="258"/>
      <c r="XZ233" s="258"/>
      <c r="YA233" s="258"/>
      <c r="YB233" s="258"/>
      <c r="YC233" s="258"/>
      <c r="YD233" s="258"/>
      <c r="YE233" s="258"/>
      <c r="YF233" s="258"/>
      <c r="YG233" s="258"/>
      <c r="YH233" s="258"/>
      <c r="YI233" s="258"/>
      <c r="YJ233" s="258"/>
      <c r="YK233" s="258"/>
      <c r="YL233" s="258"/>
      <c r="YM233" s="258"/>
      <c r="YN233" s="258"/>
      <c r="YO233" s="258"/>
      <c r="YP233" s="258"/>
      <c r="YQ233" s="258"/>
      <c r="YR233" s="258"/>
      <c r="YS233" s="258"/>
      <c r="YT233" s="258"/>
      <c r="YU233" s="258"/>
      <c r="YV233" s="258"/>
      <c r="YW233" s="258"/>
      <c r="YX233" s="258"/>
      <c r="YY233" s="258"/>
      <c r="YZ233" s="258"/>
      <c r="ZA233" s="258"/>
      <c r="ZB233" s="258"/>
      <c r="ZC233" s="258"/>
      <c r="ZD233" s="258"/>
      <c r="ZE233" s="258"/>
      <c r="ZF233" s="258"/>
      <c r="ZG233" s="258"/>
      <c r="ZH233" s="258"/>
      <c r="ZI233" s="258"/>
      <c r="ZJ233" s="258"/>
      <c r="ZK233" s="258"/>
      <c r="ZL233" s="258"/>
      <c r="ZM233" s="258"/>
      <c r="ZN233" s="258"/>
      <c r="ZO233" s="258"/>
      <c r="ZP233" s="258"/>
      <c r="ZQ233" s="258"/>
      <c r="ZR233" s="258"/>
      <c r="ZS233" s="258"/>
      <c r="ZT233" s="258"/>
      <c r="ZU233" s="258"/>
      <c r="ZV233" s="258"/>
      <c r="ZW233" s="258"/>
      <c r="ZX233" s="258"/>
      <c r="ZY233" s="258"/>
      <c r="ZZ233" s="258"/>
      <c r="AAA233" s="258"/>
      <c r="AAB233" s="258"/>
      <c r="AAC233" s="258"/>
      <c r="AAD233" s="258"/>
      <c r="AAE233" s="258"/>
      <c r="AAF233" s="258"/>
      <c r="AAG233" s="258"/>
      <c r="AAH233" s="258"/>
      <c r="AAI233" s="258"/>
      <c r="AAJ233" s="258"/>
      <c r="AAK233" s="258"/>
      <c r="AAL233" s="258"/>
      <c r="AAM233" s="258"/>
      <c r="AAN233" s="258"/>
      <c r="AAO233" s="258"/>
      <c r="AAP233" s="258"/>
      <c r="AAQ233" s="258"/>
      <c r="AAR233" s="258"/>
      <c r="AAS233" s="258"/>
      <c r="AAT233" s="258"/>
      <c r="AAU233" s="258"/>
      <c r="AAV233" s="258"/>
      <c r="AAW233" s="258"/>
      <c r="AAX233" s="258"/>
      <c r="AAY233" s="258"/>
      <c r="AAZ233" s="258"/>
      <c r="ABA233" s="258"/>
      <c r="ABB233" s="258"/>
      <c r="ABC233" s="258"/>
      <c r="ABD233" s="258"/>
      <c r="ABE233" s="258"/>
      <c r="ABF233" s="258"/>
      <c r="ABG233" s="258"/>
      <c r="ABH233" s="258"/>
      <c r="ABI233" s="258"/>
      <c r="ABJ233" s="258"/>
      <c r="ABK233" s="258"/>
      <c r="ABL233" s="258"/>
      <c r="ABM233" s="258"/>
      <c r="ABN233" s="258"/>
      <c r="ABO233" s="258"/>
      <c r="ABP233" s="258"/>
      <c r="ABQ233" s="258"/>
      <c r="ABR233" s="258"/>
      <c r="ABS233" s="258"/>
      <c r="ABT233" s="258"/>
      <c r="ABU233" s="258"/>
      <c r="ABV233" s="258"/>
      <c r="ABW233" s="258"/>
      <c r="ABX233" s="258"/>
      <c r="ABY233" s="258"/>
      <c r="ABZ233" s="258"/>
      <c r="ACA233" s="258"/>
      <c r="ACB233" s="258"/>
      <c r="ACC233" s="258"/>
      <c r="ACD233" s="258"/>
      <c r="ACE233" s="258"/>
      <c r="ACF233" s="258"/>
      <c r="ACG233" s="258"/>
      <c r="ACH233" s="258"/>
      <c r="ACI233" s="258"/>
      <c r="ACJ233" s="258"/>
      <c r="ACK233" s="258"/>
      <c r="ACL233" s="258"/>
      <c r="ACM233" s="258"/>
      <c r="ACN233" s="258"/>
      <c r="ACO233" s="258"/>
      <c r="ACP233" s="258"/>
      <c r="ACQ233" s="258"/>
      <c r="ACR233" s="258"/>
      <c r="ACS233" s="258"/>
      <c r="ACT233" s="258"/>
      <c r="ACU233" s="258"/>
      <c r="ACV233" s="258"/>
      <c r="ACW233" s="258"/>
      <c r="ACX233" s="258"/>
      <c r="ACY233" s="258"/>
      <c r="ACZ233" s="258"/>
      <c r="ADA233" s="258"/>
      <c r="ADB233" s="258"/>
      <c r="ADC233" s="258"/>
      <c r="ADD233" s="258"/>
      <c r="ADE233" s="258"/>
      <c r="ADF233" s="258"/>
      <c r="ADG233" s="258"/>
      <c r="ADH233" s="258"/>
      <c r="ADI233" s="258"/>
      <c r="ADJ233" s="258"/>
      <c r="ADK233" s="258"/>
      <c r="ADL233" s="258"/>
      <c r="ADM233" s="258"/>
      <c r="ADN233" s="258"/>
      <c r="ADO233" s="258"/>
      <c r="ADP233" s="258"/>
      <c r="ADQ233" s="258"/>
      <c r="ADR233" s="258"/>
      <c r="ADS233" s="258"/>
      <c r="ADT233" s="258"/>
      <c r="ADU233" s="258"/>
      <c r="ADV233" s="258"/>
      <c r="ADW233" s="258"/>
      <c r="ADX233" s="258"/>
      <c r="ADY233" s="258"/>
      <c r="ADZ233" s="258"/>
      <c r="AEA233" s="258"/>
      <c r="AEB233" s="258"/>
      <c r="AEC233" s="258"/>
      <c r="AED233" s="258"/>
      <c r="AEE233" s="258"/>
      <c r="AEF233" s="258"/>
      <c r="AEG233" s="258"/>
      <c r="AEH233" s="258"/>
      <c r="AEI233" s="258"/>
      <c r="AEJ233" s="258"/>
      <c r="AEK233" s="258"/>
      <c r="AEL233" s="258"/>
      <c r="AEM233" s="258"/>
      <c r="AEN233" s="258"/>
      <c r="AEO233" s="258"/>
      <c r="AEP233" s="258"/>
      <c r="AEQ233" s="258"/>
      <c r="AER233" s="258"/>
      <c r="AES233" s="258"/>
      <c r="AET233" s="258"/>
      <c r="AEU233" s="258"/>
      <c r="AEV233" s="258"/>
      <c r="AEW233" s="258"/>
      <c r="AEX233" s="258"/>
      <c r="AEY233" s="258"/>
      <c r="AEZ233" s="258"/>
      <c r="AFA233" s="258"/>
      <c r="AFB233" s="258"/>
      <c r="AFC233" s="258"/>
      <c r="AFD233" s="258"/>
      <c r="AFE233" s="258"/>
      <c r="AFF233" s="258"/>
      <c r="AFG233" s="258"/>
      <c r="AFH233" s="258"/>
      <c r="AFI233" s="258"/>
      <c r="AFJ233" s="258"/>
      <c r="AFK233" s="258"/>
      <c r="AFL233" s="258"/>
      <c r="AFM233" s="258"/>
      <c r="AFN233" s="258"/>
      <c r="AFO233" s="258"/>
      <c r="AFP233" s="258"/>
      <c r="AFQ233" s="258"/>
      <c r="AFR233" s="258"/>
      <c r="AFS233" s="258"/>
      <c r="AFT233" s="258"/>
      <c r="AFU233" s="258"/>
      <c r="AFV233" s="258"/>
      <c r="AFW233" s="258"/>
      <c r="AFX233" s="258"/>
      <c r="AFY233" s="258"/>
      <c r="AFZ233" s="258"/>
      <c r="AGA233" s="258"/>
      <c r="AGB233" s="258"/>
      <c r="AGC233" s="258"/>
      <c r="AGD233" s="258"/>
      <c r="AGE233" s="258"/>
      <c r="AGF233" s="258"/>
      <c r="AGG233" s="258"/>
      <c r="AGH233" s="258"/>
      <c r="AGI233" s="258"/>
      <c r="AGJ233" s="258"/>
      <c r="AGK233" s="258"/>
      <c r="AGL233" s="258"/>
      <c r="AGM233" s="258"/>
      <c r="AGN233" s="258"/>
      <c r="AGO233" s="258"/>
      <c r="AGP233" s="258"/>
      <c r="AGQ233" s="258"/>
      <c r="AGR233" s="258"/>
      <c r="AGS233" s="258"/>
      <c r="AGT233" s="258"/>
      <c r="AGU233" s="258"/>
      <c r="AGV233" s="258"/>
      <c r="AGW233" s="258"/>
      <c r="AGX233" s="258"/>
      <c r="AGY233" s="258"/>
      <c r="AGZ233" s="258"/>
      <c r="AHA233" s="258"/>
      <c r="AHB233" s="258"/>
      <c r="AHC233" s="258"/>
      <c r="AHD233" s="258"/>
      <c r="AHE233" s="258"/>
      <c r="AHF233" s="258"/>
      <c r="AHG233" s="258"/>
      <c r="AHH233" s="258"/>
      <c r="AHI233" s="258"/>
      <c r="AHJ233" s="258"/>
      <c r="AHK233" s="258"/>
      <c r="AHL233" s="258"/>
      <c r="AHM233" s="258"/>
      <c r="AHN233" s="258"/>
      <c r="AHO233" s="258"/>
      <c r="AHP233" s="258"/>
      <c r="AHQ233" s="258"/>
      <c r="AHR233" s="258"/>
      <c r="AHS233" s="258"/>
      <c r="AHT233" s="258"/>
      <c r="AHU233" s="258"/>
      <c r="AHV233" s="258"/>
      <c r="AHW233" s="258"/>
      <c r="AHX233" s="258"/>
      <c r="AHY233" s="258"/>
      <c r="AHZ233" s="258"/>
      <c r="AIA233" s="258"/>
      <c r="AIB233" s="258"/>
      <c r="AIC233" s="258"/>
      <c r="AID233" s="258"/>
      <c r="AIE233" s="258"/>
      <c r="AIF233" s="258"/>
      <c r="AIG233" s="258"/>
      <c r="AIH233" s="258"/>
      <c r="AII233" s="258"/>
      <c r="AIJ233" s="258"/>
      <c r="AIK233" s="258"/>
      <c r="AIL233" s="258"/>
      <c r="AIM233" s="258"/>
      <c r="AIN233" s="258"/>
      <c r="AIO233" s="258"/>
      <c r="AIP233" s="258"/>
      <c r="AIQ233" s="258"/>
      <c r="AIR233" s="258"/>
      <c r="AIS233" s="258"/>
      <c r="AIT233" s="258"/>
      <c r="AIU233" s="258"/>
      <c r="AIV233" s="258"/>
      <c r="AIW233" s="258"/>
      <c r="AIX233" s="258"/>
      <c r="AIY233" s="258"/>
      <c r="AIZ233" s="258"/>
      <c r="AJA233" s="258"/>
      <c r="AJB233" s="258"/>
      <c r="AJC233" s="258"/>
      <c r="AJD233" s="258"/>
      <c r="AJE233" s="258"/>
      <c r="AJF233" s="258"/>
      <c r="AJG233" s="258"/>
      <c r="AJH233" s="258"/>
      <c r="AJI233" s="258"/>
      <c r="AJJ233" s="258"/>
      <c r="AJK233" s="258"/>
      <c r="AJL233" s="258"/>
      <c r="AJM233" s="258"/>
      <c r="AJN233" s="258"/>
      <c r="AJO233" s="258"/>
      <c r="AJP233" s="258"/>
      <c r="AJQ233" s="258"/>
      <c r="AJR233" s="258"/>
      <c r="AJS233" s="258"/>
      <c r="AJT233" s="258"/>
      <c r="AJU233" s="258"/>
      <c r="AJV233" s="258"/>
      <c r="AJW233" s="258"/>
      <c r="AJX233" s="258"/>
      <c r="AJY233" s="258"/>
      <c r="AJZ233" s="258"/>
      <c r="AKA233" s="258"/>
      <c r="AKB233" s="258"/>
      <c r="AKC233" s="258"/>
      <c r="AKD233" s="258"/>
      <c r="AKE233" s="258"/>
      <c r="AKF233" s="258"/>
      <c r="AKG233" s="258"/>
      <c r="AKH233" s="258"/>
      <c r="AKI233" s="258"/>
      <c r="AKJ233" s="258"/>
      <c r="AKK233" s="258"/>
      <c r="AKL233" s="258"/>
      <c r="AKM233" s="258"/>
      <c r="AKN233" s="258"/>
      <c r="AKO233" s="258"/>
      <c r="AKP233" s="258"/>
      <c r="AKQ233" s="258"/>
      <c r="AKR233" s="258"/>
      <c r="AKS233" s="258"/>
      <c r="AKT233" s="258"/>
      <c r="AKU233" s="258"/>
      <c r="AKV233" s="258"/>
      <c r="AKW233" s="258"/>
      <c r="AKX233" s="258"/>
      <c r="AKY233" s="258"/>
      <c r="AKZ233" s="258"/>
      <c r="ALA233" s="258"/>
      <c r="ALB233" s="258"/>
      <c r="ALC233" s="258"/>
      <c r="ALD233" s="258"/>
      <c r="ALE233" s="258"/>
      <c r="ALF233" s="258"/>
      <c r="ALG233" s="258"/>
      <c r="ALH233" s="258"/>
      <c r="ALI233" s="258"/>
      <c r="ALJ233" s="258"/>
      <c r="ALK233" s="258"/>
      <c r="ALL233" s="258"/>
      <c r="ALM233" s="258"/>
      <c r="ALN233" s="258"/>
      <c r="ALO233" s="258"/>
      <c r="ALP233" s="258"/>
      <c r="ALQ233" s="258"/>
      <c r="ALR233" s="258"/>
      <c r="ALS233" s="258"/>
      <c r="ALT233" s="258"/>
      <c r="ALU233" s="258"/>
      <c r="ALV233" s="258"/>
      <c r="ALW233" s="258"/>
      <c r="ALX233" s="258"/>
      <c r="ALY233" s="258"/>
      <c r="ALZ233" s="258"/>
      <c r="AMA233" s="258"/>
      <c r="AMB233" s="258"/>
      <c r="AMC233" s="258"/>
    </row>
    <row r="234" customFormat="false" ht="39.75" hidden="false" customHeight="true" outlineLevel="0" collapsed="false">
      <c r="A234" s="935" t="str">
        <f aca="false">A216</f>
        <v>SUBSEÇÃO JUDICIÁRIA DE PARACATU</v>
      </c>
      <c r="B234" s="935"/>
      <c r="C234" s="935"/>
      <c r="D234" s="935"/>
      <c r="E234" s="935"/>
      <c r="F234" s="935"/>
      <c r="G234" s="935"/>
      <c r="H234" s="935"/>
      <c r="I234" s="936" t="n">
        <f aca="false">I229+I233</f>
        <v>39305.38</v>
      </c>
      <c r="J234" s="937"/>
      <c r="L234" s="468"/>
      <c r="M234" s="468"/>
      <c r="N234" s="468"/>
      <c r="O234" s="468"/>
      <c r="P234" s="468"/>
      <c r="Q234" s="468"/>
      <c r="R234" s="468"/>
      <c r="S234" s="837"/>
    </row>
    <row r="235" customFormat="false" ht="32.25" hidden="false" customHeight="true" outlineLevel="0" collapsed="false">
      <c r="A235" s="846" t="str">
        <f aca="false">PSO!$A$7</f>
        <v>SUBSEÇÃO JUDICIÁRIA DE PASSOS</v>
      </c>
      <c r="B235" s="846"/>
      <c r="C235" s="846"/>
      <c r="D235" s="15"/>
      <c r="E235" s="15"/>
      <c r="F235" s="15"/>
      <c r="G235" s="847" t="s">
        <v>12</v>
      </c>
      <c r="H235" s="848" t="n">
        <f aca="false">$H$7</f>
        <v>0</v>
      </c>
      <c r="I235" s="848"/>
      <c r="J235" s="849"/>
      <c r="L235" s="468"/>
      <c r="M235" s="468"/>
      <c r="N235" s="468"/>
      <c r="O235" s="468"/>
      <c r="P235" s="468"/>
      <c r="Q235" s="468"/>
      <c r="R235" s="468"/>
      <c r="S235" s="837"/>
    </row>
    <row r="236" customFormat="false" ht="21.75" hidden="false" customHeight="true" outlineLevel="0" collapsed="false">
      <c r="A236" s="850" t="s">
        <v>508</v>
      </c>
      <c r="B236" s="850"/>
      <c r="C236" s="850"/>
      <c r="D236" s="851" t="n">
        <f aca="false">PSO!$G$53</f>
        <v>8681.13</v>
      </c>
      <c r="E236" s="851" t="n">
        <f aca="false">PSO!$H$53</f>
        <v>0</v>
      </c>
      <c r="F236" s="851" t="n">
        <f aca="false">PSO!$I$53</f>
        <v>0</v>
      </c>
      <c r="G236" s="851" t="n">
        <f aca="false">PSO!$J$53</f>
        <v>0</v>
      </c>
      <c r="H236" s="851" t="n">
        <f aca="false">PSO!$K$53</f>
        <v>0</v>
      </c>
      <c r="I236" s="852" t="n">
        <f aca="false">PSO!$L$53</f>
        <v>0</v>
      </c>
      <c r="J236" s="852"/>
      <c r="L236" s="854" t="n">
        <f aca="false">PSO!G20</f>
        <v>3282.37</v>
      </c>
      <c r="M236" s="854" t="n">
        <f aca="false">PSO!H20</f>
        <v>0</v>
      </c>
      <c r="N236" s="854" t="n">
        <f aca="false">PSO!I20</f>
        <v>0</v>
      </c>
      <c r="O236" s="854" t="n">
        <f aca="false">PSO!J20</f>
        <v>0</v>
      </c>
      <c r="P236" s="854" t="n">
        <f aca="false">PSO!K20</f>
        <v>0</v>
      </c>
      <c r="Q236" s="854" t="n">
        <f aca="false">PSO!L20</f>
        <v>0</v>
      </c>
      <c r="R236" s="468"/>
      <c r="S236" s="837"/>
    </row>
    <row r="237" customFormat="false" ht="21.75" hidden="false" customHeight="true" outlineLevel="0" collapsed="false">
      <c r="A237" s="855" t="s">
        <v>509</v>
      </c>
      <c r="B237" s="855"/>
      <c r="C237" s="855"/>
      <c r="D237" s="856" t="n">
        <f aca="false">Dados!$F$36</f>
        <v>2</v>
      </c>
      <c r="E237" s="856" t="n">
        <f aca="false">Dados!$H$36</f>
        <v>0</v>
      </c>
      <c r="F237" s="856" t="n">
        <f aca="false">Dados!$J$36</f>
        <v>0</v>
      </c>
      <c r="G237" s="856" t="n">
        <f aca="false">Dados!$L$36</f>
        <v>0</v>
      </c>
      <c r="H237" s="856" t="n">
        <f aca="false">Dados!$N$36</f>
        <v>0</v>
      </c>
      <c r="I237" s="858" t="n">
        <f aca="false">Dados!$P$36</f>
        <v>0</v>
      </c>
      <c r="J237" s="859"/>
      <c r="L237" s="468" t="n">
        <f aca="false">L236*D237*D238</f>
        <v>6564.74</v>
      </c>
      <c r="M237" s="468" t="n">
        <f aca="false">M236*E237*E238</f>
        <v>0</v>
      </c>
      <c r="N237" s="468" t="n">
        <f aca="false">N236*F237*F238</f>
        <v>0</v>
      </c>
      <c r="O237" s="468" t="n">
        <f aca="false">O236*G237*G238</f>
        <v>0</v>
      </c>
      <c r="P237" s="468" t="n">
        <f aca="false">P236*H237*H238</f>
        <v>0</v>
      </c>
      <c r="Q237" s="468" t="n">
        <f aca="false">Q236*I237*I238</f>
        <v>0</v>
      </c>
      <c r="R237" s="468" t="n">
        <f aca="false">SUM(L237:Q237)</f>
        <v>6564.74</v>
      </c>
      <c r="S237" s="869" t="n">
        <f aca="false">R237*R3</f>
        <v>2175.658558892</v>
      </c>
      <c r="T237" s="281" t="s">
        <v>535</v>
      </c>
    </row>
    <row r="238" customFormat="false" ht="21.75" hidden="false" customHeight="true" outlineLevel="0" collapsed="false">
      <c r="A238" s="860" t="s">
        <v>510</v>
      </c>
      <c r="B238" s="860"/>
      <c r="C238" s="860"/>
      <c r="D238" s="861" t="n">
        <f aca="false">Dados!$G$36</f>
        <v>1</v>
      </c>
      <c r="E238" s="861" t="n">
        <f aca="false">Dados!$I$36</f>
        <v>0</v>
      </c>
      <c r="F238" s="861" t="n">
        <f aca="false">Dados!$K$36</f>
        <v>0</v>
      </c>
      <c r="G238" s="861" t="n">
        <f aca="false">Dados!$M$36</f>
        <v>0</v>
      </c>
      <c r="H238" s="861" t="n">
        <f aca="false">Dados!$O$36</f>
        <v>0</v>
      </c>
      <c r="I238" s="862" t="n">
        <f aca="false">Dados!$Q$36</f>
        <v>0</v>
      </c>
      <c r="J238" s="863"/>
      <c r="L238" s="468"/>
      <c r="M238" s="468"/>
      <c r="N238" s="468"/>
      <c r="O238" s="468"/>
      <c r="P238" s="468"/>
      <c r="Q238" s="468"/>
      <c r="R238" s="468"/>
      <c r="S238" s="837"/>
    </row>
    <row r="239" customFormat="false" ht="21.75" hidden="false" customHeight="true" outlineLevel="0" collapsed="false">
      <c r="A239" s="864" t="s">
        <v>5</v>
      </c>
      <c r="B239" s="864"/>
      <c r="C239" s="864"/>
      <c r="D239" s="865" t="n">
        <f aca="false">((D236*D237)*D238)</f>
        <v>17362.26</v>
      </c>
      <c r="E239" s="865" t="n">
        <f aca="false">((E236*E237)*E238)</f>
        <v>0</v>
      </c>
      <c r="F239" s="865" t="n">
        <f aca="false">((F236*F237)*F238)</f>
        <v>0</v>
      </c>
      <c r="G239" s="865" t="n">
        <f aca="false">((G236*G237)*G238)</f>
        <v>0</v>
      </c>
      <c r="H239" s="865" t="n">
        <f aca="false">((H236*H237)*H238)</f>
        <v>0</v>
      </c>
      <c r="I239" s="866" t="n">
        <f aca="false">((I236*I237)*I238)</f>
        <v>0</v>
      </c>
      <c r="J239" s="867"/>
      <c r="L239" s="468"/>
      <c r="M239" s="468"/>
      <c r="N239" s="468"/>
      <c r="O239" s="468"/>
      <c r="P239" s="468"/>
      <c r="Q239" s="468"/>
      <c r="R239" s="468"/>
      <c r="S239" s="837"/>
    </row>
    <row r="240" customFormat="false" ht="21.75" hidden="false" customHeight="true" outlineLevel="0" collapsed="false">
      <c r="A240" s="870" t="s">
        <v>511</v>
      </c>
      <c r="B240" s="871" t="s">
        <v>512</v>
      </c>
      <c r="C240" s="872" t="s">
        <v>513</v>
      </c>
      <c r="D240" s="873" t="n">
        <v>0</v>
      </c>
      <c r="E240" s="873" t="n">
        <v>0</v>
      </c>
      <c r="F240" s="873" t="n">
        <v>0</v>
      </c>
      <c r="G240" s="873" t="n">
        <v>0</v>
      </c>
      <c r="H240" s="873" t="n">
        <v>0</v>
      </c>
      <c r="I240" s="875" t="n">
        <v>0</v>
      </c>
      <c r="J240" s="876"/>
      <c r="L240" s="468"/>
      <c r="M240" s="468"/>
      <c r="N240" s="468"/>
      <c r="O240" s="468"/>
      <c r="P240" s="468"/>
      <c r="Q240" s="468"/>
      <c r="R240" s="468"/>
      <c r="S240" s="837"/>
    </row>
    <row r="241" customFormat="false" ht="21.75" hidden="false" customHeight="true" outlineLevel="0" collapsed="false">
      <c r="A241" s="870"/>
      <c r="B241" s="871"/>
      <c r="C241" s="877" t="s">
        <v>384</v>
      </c>
      <c r="D241" s="878" t="n">
        <f aca="false">ROUND((D236/30*D240),2)</f>
        <v>0</v>
      </c>
      <c r="E241" s="878" t="n">
        <f aca="false">ROUND((E236/30*E240),2)</f>
        <v>0</v>
      </c>
      <c r="F241" s="878" t="n">
        <f aca="false">ROUND((F236/30*F240),2)</f>
        <v>0</v>
      </c>
      <c r="G241" s="878" t="n">
        <f aca="false">ROUND((G236/30*G240),2)</f>
        <v>0</v>
      </c>
      <c r="H241" s="878" t="n">
        <f aca="false">ROUND((H236/30*H240),2)</f>
        <v>0</v>
      </c>
      <c r="I241" s="879" t="n">
        <f aca="false">ROUND((I236/30*I240),2)</f>
        <v>0</v>
      </c>
      <c r="J241" s="880"/>
      <c r="L241" s="468"/>
      <c r="M241" s="468"/>
      <c r="N241" s="468"/>
      <c r="O241" s="468"/>
      <c r="P241" s="468"/>
      <c r="Q241" s="468"/>
      <c r="R241" s="468"/>
      <c r="S241" s="837"/>
    </row>
    <row r="242" s="258" customFormat="true" ht="21.75" hidden="false" customHeight="true" outlineLevel="0" collapsed="false">
      <c r="A242" s="870"/>
      <c r="B242" s="881" t="s">
        <v>514</v>
      </c>
      <c r="C242" s="882" t="s">
        <v>515</v>
      </c>
      <c r="D242" s="883" t="n">
        <f aca="false">PSO!$G$87</f>
        <v>7076.03</v>
      </c>
      <c r="E242" s="883" t="n">
        <f aca="false">PSO!$H$87</f>
        <v>0</v>
      </c>
      <c r="F242" s="883" t="n">
        <f aca="false">PSO!$I$87</f>
        <v>0</v>
      </c>
      <c r="G242" s="883" t="n">
        <f aca="false">PSO!$J$87</f>
        <v>0</v>
      </c>
      <c r="H242" s="883" t="n">
        <f aca="false">PSO!$K$87</f>
        <v>0</v>
      </c>
      <c r="I242" s="884" t="n">
        <f aca="false">PSO!$L$87</f>
        <v>0</v>
      </c>
      <c r="J242" s="885"/>
      <c r="L242" s="468"/>
      <c r="M242" s="468"/>
      <c r="N242" s="468"/>
      <c r="O242" s="468"/>
      <c r="P242" s="468"/>
      <c r="Q242" s="468"/>
      <c r="R242" s="468"/>
      <c r="S242" s="837"/>
    </row>
    <row r="243" s="258" customFormat="true" ht="21.75" hidden="false" customHeight="true" outlineLevel="0" collapsed="false">
      <c r="A243" s="870"/>
      <c r="B243" s="881"/>
      <c r="C243" s="886" t="s">
        <v>516</v>
      </c>
      <c r="D243" s="887" t="n">
        <v>0</v>
      </c>
      <c r="E243" s="887" t="n">
        <v>0</v>
      </c>
      <c r="F243" s="887" t="n">
        <v>0</v>
      </c>
      <c r="G243" s="887" t="n">
        <v>0</v>
      </c>
      <c r="H243" s="887" t="n">
        <v>0</v>
      </c>
      <c r="I243" s="888" t="n">
        <v>0</v>
      </c>
      <c r="J243" s="889"/>
      <c r="L243" s="468"/>
      <c r="M243" s="468"/>
      <c r="N243" s="468"/>
      <c r="O243" s="468"/>
      <c r="P243" s="468"/>
      <c r="Q243" s="468"/>
      <c r="R243" s="468"/>
      <c r="S243" s="837"/>
    </row>
    <row r="244" s="258" customFormat="true" ht="21.75" hidden="false" customHeight="true" outlineLevel="0" collapsed="false">
      <c r="A244" s="870"/>
      <c r="B244" s="881"/>
      <c r="C244" s="890" t="s">
        <v>517</v>
      </c>
      <c r="D244" s="891" t="n">
        <f aca="false">ROUND(((D242/30)*D243),2)</f>
        <v>0</v>
      </c>
      <c r="E244" s="891" t="n">
        <f aca="false">ROUND(((E242/30)*E243),2)</f>
        <v>0</v>
      </c>
      <c r="F244" s="891" t="n">
        <f aca="false">ROUND(((F242/30)*F243),2)</f>
        <v>0</v>
      </c>
      <c r="G244" s="891" t="n">
        <f aca="false">ROUND(((G242/30)*G243),2)</f>
        <v>0</v>
      </c>
      <c r="H244" s="891" t="n">
        <f aca="false">ROUND(((H242/30)*H243),2)</f>
        <v>0</v>
      </c>
      <c r="I244" s="892" t="n">
        <f aca="false">ROUND(((I242/30)*I243),2)</f>
        <v>0</v>
      </c>
      <c r="J244" s="893"/>
      <c r="L244" s="468"/>
      <c r="M244" s="468"/>
      <c r="N244" s="468"/>
      <c r="O244" s="468"/>
      <c r="P244" s="468"/>
      <c r="Q244" s="468"/>
      <c r="R244" s="468"/>
      <c r="S244" s="837"/>
    </row>
    <row r="245" customFormat="false" ht="39" hidden="false" customHeight="true" outlineLevel="0" collapsed="false">
      <c r="A245" s="894" t="s">
        <v>518</v>
      </c>
      <c r="B245" s="894"/>
      <c r="C245" s="894"/>
      <c r="D245" s="895" t="n">
        <f aca="false">D241+D244</f>
        <v>0</v>
      </c>
      <c r="E245" s="895" t="n">
        <f aca="false">E241+E244</f>
        <v>0</v>
      </c>
      <c r="F245" s="895" t="n">
        <f aca="false">F241+F244</f>
        <v>0</v>
      </c>
      <c r="G245" s="895" t="n">
        <f aca="false">G241+G244</f>
        <v>0</v>
      </c>
      <c r="H245" s="895" t="n">
        <f aca="false">H241+H244</f>
        <v>0</v>
      </c>
      <c r="I245" s="896" t="n">
        <f aca="false">I241+I244</f>
        <v>0</v>
      </c>
      <c r="J245" s="897"/>
      <c r="L245" s="468"/>
      <c r="M245" s="468"/>
      <c r="N245" s="468"/>
      <c r="O245" s="468"/>
      <c r="P245" s="468"/>
      <c r="Q245" s="468"/>
      <c r="R245" s="468"/>
      <c r="S245" s="837"/>
    </row>
    <row r="246" customFormat="false" ht="39.75" hidden="false" customHeight="true" outlineLevel="0" collapsed="false">
      <c r="A246" s="898" t="str">
        <f aca="false">A18</f>
        <v>TOTAL CATEGORIA</v>
      </c>
      <c r="B246" s="899"/>
      <c r="C246" s="899"/>
      <c r="D246" s="900" t="n">
        <f aca="false">D239-D245</f>
        <v>17362.26</v>
      </c>
      <c r="E246" s="900" t="n">
        <f aca="false">E239-E245</f>
        <v>0</v>
      </c>
      <c r="F246" s="900" t="n">
        <f aca="false">F239-F245</f>
        <v>0</v>
      </c>
      <c r="G246" s="900" t="n">
        <f aca="false">G239-G245</f>
        <v>0</v>
      </c>
      <c r="H246" s="900" t="n">
        <f aca="false">H239-H245</f>
        <v>0</v>
      </c>
      <c r="I246" s="901" t="n">
        <f aca="false">I239-I245</f>
        <v>0</v>
      </c>
      <c r="J246" s="902"/>
      <c r="L246" s="468"/>
      <c r="M246" s="468"/>
      <c r="N246" s="468"/>
      <c r="O246" s="468"/>
      <c r="P246" s="468"/>
      <c r="Q246" s="468"/>
      <c r="R246" s="468"/>
      <c r="S246" s="837"/>
    </row>
    <row r="247" customFormat="false" ht="27.75" hidden="false" customHeight="true" outlineLevel="0" collapsed="false">
      <c r="A247" s="903" t="s">
        <v>534</v>
      </c>
      <c r="B247" s="903"/>
      <c r="C247" s="903"/>
      <c r="D247" s="903"/>
      <c r="E247" s="903"/>
      <c r="F247" s="903"/>
      <c r="G247" s="903"/>
      <c r="H247" s="903"/>
      <c r="I247" s="904" t="n">
        <f aca="false">SUM(D246:I246)</f>
        <v>17362.26</v>
      </c>
      <c r="J247" s="905" t="n">
        <f aca="false">RESUMO!F59</f>
        <v>0</v>
      </c>
      <c r="L247" s="468"/>
      <c r="M247" s="468"/>
      <c r="N247" s="468"/>
      <c r="O247" s="468"/>
      <c r="P247" s="468"/>
      <c r="Q247" s="468"/>
      <c r="R247" s="468"/>
      <c r="S247" s="837"/>
    </row>
    <row r="248" customFormat="false" ht="27.75" hidden="false" customHeight="true" outlineLevel="0" collapsed="false">
      <c r="A248" s="906" t="s">
        <v>521</v>
      </c>
      <c r="B248" s="906"/>
      <c r="C248" s="906"/>
      <c r="D248" s="906"/>
      <c r="E248" s="906"/>
      <c r="F248" s="906"/>
      <c r="G248" s="906"/>
      <c r="H248" s="906"/>
      <c r="I248" s="907" t="n">
        <f aca="false">RESUMO!N21</f>
        <v>17362.26</v>
      </c>
      <c r="J248" s="908"/>
      <c r="L248" s="468"/>
      <c r="M248" s="468"/>
      <c r="N248" s="468"/>
      <c r="O248" s="468"/>
      <c r="P248" s="468"/>
      <c r="Q248" s="468"/>
      <c r="R248" s="468"/>
      <c r="S248" s="837"/>
    </row>
    <row r="249" customFormat="false" ht="27.75" hidden="false" customHeight="true" outlineLevel="0" collapsed="false">
      <c r="A249" s="909" t="s">
        <v>522</v>
      </c>
      <c r="B249" s="909"/>
      <c r="C249" s="909"/>
      <c r="D249" s="909"/>
      <c r="E249" s="909"/>
      <c r="F249" s="909"/>
      <c r="G249" s="910"/>
      <c r="H249" s="911"/>
      <c r="I249" s="912"/>
      <c r="J249" s="912"/>
      <c r="L249" s="468"/>
      <c r="M249" s="468"/>
      <c r="N249" s="468"/>
      <c r="O249" s="468"/>
      <c r="P249" s="468"/>
      <c r="Q249" s="468"/>
      <c r="R249" s="468"/>
      <c r="S249" s="837"/>
    </row>
    <row r="250" customFormat="false" ht="27.75" hidden="false" customHeight="true" outlineLevel="0" collapsed="false">
      <c r="A250" s="913"/>
      <c r="B250" s="914"/>
      <c r="C250" s="915"/>
      <c r="D250" s="915"/>
      <c r="E250" s="915"/>
      <c r="F250" s="917"/>
      <c r="G250" s="918"/>
      <c r="H250" s="919"/>
      <c r="I250" s="920"/>
      <c r="J250" s="921"/>
      <c r="L250" s="922"/>
      <c r="M250" s="922"/>
      <c r="N250" s="922"/>
      <c r="O250" s="922"/>
      <c r="P250" s="922"/>
      <c r="Q250" s="922"/>
      <c r="R250" s="922"/>
      <c r="S250" s="923"/>
    </row>
    <row r="251" customFormat="false" ht="27.75" hidden="false" customHeight="true" outlineLevel="0" collapsed="false">
      <c r="A251" s="913"/>
      <c r="B251" s="924"/>
      <c r="C251" s="258"/>
      <c r="D251" s="258"/>
      <c r="E251" s="258"/>
      <c r="F251" s="925"/>
      <c r="G251" s="926"/>
      <c r="H251" s="927"/>
      <c r="I251" s="928"/>
      <c r="J251" s="929"/>
      <c r="L251" s="922"/>
      <c r="M251" s="922"/>
      <c r="N251" s="922"/>
      <c r="O251" s="922"/>
      <c r="P251" s="922"/>
      <c r="Q251" s="922"/>
      <c r="R251" s="922"/>
      <c r="S251" s="923"/>
      <c r="W251" s="258"/>
      <c r="X251" s="258"/>
      <c r="Y251" s="258"/>
      <c r="Z251" s="258"/>
      <c r="AA251" s="258"/>
      <c r="AB251" s="258"/>
      <c r="AC251" s="258"/>
      <c r="AD251" s="258"/>
      <c r="AE251" s="258"/>
      <c r="AF251" s="258"/>
      <c r="AG251" s="258"/>
      <c r="AH251" s="258"/>
      <c r="AI251" s="258"/>
      <c r="AJ251" s="258"/>
      <c r="AK251" s="258"/>
      <c r="AL251" s="258"/>
      <c r="AM251" s="258"/>
      <c r="AN251" s="258"/>
      <c r="AO251" s="258"/>
      <c r="AP251" s="258"/>
      <c r="AQ251" s="258"/>
      <c r="AR251" s="258"/>
      <c r="AS251" s="258"/>
      <c r="AT251" s="258"/>
      <c r="AU251" s="258"/>
      <c r="AV251" s="258"/>
      <c r="AW251" s="258"/>
      <c r="AX251" s="258"/>
      <c r="AY251" s="258"/>
      <c r="AZ251" s="258"/>
      <c r="BA251" s="258"/>
      <c r="BB251" s="258"/>
      <c r="BC251" s="258"/>
      <c r="BD251" s="258"/>
      <c r="BE251" s="258"/>
      <c r="BF251" s="258"/>
      <c r="BG251" s="258"/>
      <c r="BH251" s="258"/>
      <c r="BI251" s="258"/>
      <c r="BJ251" s="258"/>
      <c r="BK251" s="258"/>
      <c r="BL251" s="258"/>
      <c r="BM251" s="258"/>
      <c r="BN251" s="258"/>
      <c r="BO251" s="258"/>
      <c r="BP251" s="258"/>
      <c r="BQ251" s="258"/>
      <c r="BR251" s="258"/>
      <c r="BS251" s="258"/>
      <c r="BT251" s="258"/>
      <c r="BU251" s="258"/>
      <c r="BV251" s="258"/>
      <c r="BW251" s="258"/>
      <c r="BX251" s="258"/>
      <c r="BY251" s="258"/>
      <c r="BZ251" s="258"/>
      <c r="CA251" s="258"/>
      <c r="CB251" s="258"/>
      <c r="CC251" s="258"/>
      <c r="CD251" s="258"/>
      <c r="CE251" s="258"/>
      <c r="CF251" s="258"/>
      <c r="CG251" s="258"/>
      <c r="CH251" s="258"/>
      <c r="CI251" s="258"/>
      <c r="CJ251" s="258"/>
      <c r="CK251" s="258"/>
      <c r="CL251" s="258"/>
      <c r="CM251" s="258"/>
      <c r="CN251" s="258"/>
      <c r="CO251" s="258"/>
      <c r="CP251" s="258"/>
      <c r="CQ251" s="258"/>
      <c r="CR251" s="258"/>
      <c r="CS251" s="258"/>
      <c r="CT251" s="258"/>
      <c r="CU251" s="258"/>
      <c r="CV251" s="258"/>
      <c r="CW251" s="258"/>
      <c r="CX251" s="258"/>
      <c r="CY251" s="258"/>
      <c r="CZ251" s="258"/>
      <c r="DA251" s="258"/>
      <c r="DB251" s="258"/>
      <c r="DC251" s="258"/>
      <c r="DD251" s="258"/>
      <c r="DE251" s="258"/>
      <c r="DF251" s="258"/>
      <c r="DG251" s="258"/>
      <c r="DH251" s="258"/>
      <c r="DI251" s="258"/>
      <c r="DJ251" s="258"/>
      <c r="DK251" s="258"/>
      <c r="DL251" s="258"/>
      <c r="DM251" s="258"/>
      <c r="DN251" s="258"/>
      <c r="DO251" s="258"/>
      <c r="DP251" s="258"/>
      <c r="DQ251" s="258"/>
      <c r="DR251" s="258"/>
      <c r="DS251" s="258"/>
      <c r="DT251" s="258"/>
      <c r="DU251" s="258"/>
      <c r="DV251" s="258"/>
      <c r="DW251" s="258"/>
      <c r="DX251" s="258"/>
      <c r="DY251" s="258"/>
      <c r="DZ251" s="258"/>
      <c r="EA251" s="258"/>
      <c r="EB251" s="258"/>
      <c r="EC251" s="258"/>
      <c r="ED251" s="258"/>
      <c r="EE251" s="258"/>
      <c r="EF251" s="258"/>
      <c r="EG251" s="258"/>
      <c r="EH251" s="258"/>
      <c r="EI251" s="258"/>
      <c r="EJ251" s="258"/>
      <c r="EK251" s="258"/>
      <c r="EL251" s="258"/>
      <c r="EM251" s="258"/>
      <c r="EN251" s="258"/>
      <c r="EO251" s="258"/>
      <c r="EP251" s="258"/>
      <c r="EQ251" s="258"/>
      <c r="ER251" s="258"/>
      <c r="ES251" s="258"/>
      <c r="ET251" s="258"/>
      <c r="EU251" s="258"/>
      <c r="EV251" s="258"/>
      <c r="EW251" s="258"/>
      <c r="EX251" s="258"/>
      <c r="EY251" s="258"/>
      <c r="EZ251" s="258"/>
      <c r="FA251" s="258"/>
      <c r="FB251" s="258"/>
      <c r="FC251" s="258"/>
      <c r="FD251" s="258"/>
      <c r="FE251" s="258"/>
      <c r="FF251" s="258"/>
      <c r="FG251" s="258"/>
      <c r="FH251" s="258"/>
      <c r="FI251" s="258"/>
      <c r="FJ251" s="258"/>
      <c r="FK251" s="258"/>
      <c r="FL251" s="258"/>
      <c r="FM251" s="258"/>
      <c r="FN251" s="258"/>
      <c r="FO251" s="258"/>
      <c r="FP251" s="258"/>
      <c r="FQ251" s="258"/>
      <c r="FR251" s="258"/>
      <c r="FS251" s="258"/>
      <c r="FT251" s="258"/>
      <c r="FU251" s="258"/>
      <c r="FV251" s="258"/>
      <c r="FW251" s="258"/>
      <c r="FX251" s="258"/>
      <c r="FY251" s="258"/>
      <c r="FZ251" s="258"/>
      <c r="GA251" s="258"/>
      <c r="GB251" s="258"/>
      <c r="GC251" s="258"/>
      <c r="GD251" s="258"/>
      <c r="GE251" s="258"/>
      <c r="GF251" s="258"/>
      <c r="GG251" s="258"/>
      <c r="GH251" s="258"/>
      <c r="GI251" s="258"/>
      <c r="GJ251" s="258"/>
      <c r="GK251" s="258"/>
      <c r="GL251" s="258"/>
      <c r="GM251" s="258"/>
      <c r="GN251" s="258"/>
      <c r="GO251" s="258"/>
      <c r="GP251" s="258"/>
      <c r="GQ251" s="258"/>
      <c r="GR251" s="258"/>
      <c r="GS251" s="258"/>
      <c r="GT251" s="258"/>
      <c r="GU251" s="258"/>
      <c r="GV251" s="258"/>
      <c r="GW251" s="258"/>
      <c r="GX251" s="258"/>
      <c r="GY251" s="258"/>
      <c r="GZ251" s="258"/>
      <c r="HA251" s="258"/>
      <c r="HB251" s="258"/>
      <c r="HC251" s="258"/>
      <c r="HD251" s="258"/>
      <c r="HE251" s="258"/>
      <c r="HF251" s="258"/>
      <c r="HG251" s="258"/>
      <c r="HH251" s="258"/>
      <c r="HI251" s="258"/>
      <c r="HJ251" s="258"/>
      <c r="HK251" s="258"/>
      <c r="HL251" s="258"/>
      <c r="HM251" s="258"/>
      <c r="HN251" s="258"/>
      <c r="HO251" s="258"/>
      <c r="HP251" s="258"/>
      <c r="HQ251" s="258"/>
      <c r="HR251" s="258"/>
      <c r="HS251" s="258"/>
      <c r="HT251" s="258"/>
      <c r="HU251" s="258"/>
      <c r="HV251" s="258"/>
      <c r="HW251" s="258"/>
      <c r="HX251" s="258"/>
      <c r="HY251" s="258"/>
      <c r="HZ251" s="258"/>
      <c r="IA251" s="258"/>
      <c r="IB251" s="258"/>
      <c r="IC251" s="258"/>
      <c r="ID251" s="258"/>
      <c r="IE251" s="258"/>
      <c r="IF251" s="258"/>
      <c r="IG251" s="258"/>
      <c r="IH251" s="258"/>
      <c r="II251" s="258"/>
      <c r="IJ251" s="258"/>
      <c r="IK251" s="258"/>
      <c r="IL251" s="258"/>
      <c r="IM251" s="258"/>
      <c r="IN251" s="258"/>
      <c r="IO251" s="258"/>
      <c r="IP251" s="258"/>
      <c r="IQ251" s="258"/>
      <c r="IR251" s="258"/>
      <c r="IS251" s="258"/>
      <c r="IT251" s="258"/>
      <c r="IU251" s="258"/>
      <c r="IV251" s="258"/>
      <c r="IW251" s="258"/>
      <c r="IX251" s="258"/>
      <c r="IY251" s="258"/>
      <c r="IZ251" s="258"/>
      <c r="JA251" s="258"/>
      <c r="JB251" s="258"/>
      <c r="JC251" s="258"/>
      <c r="JD251" s="258"/>
      <c r="JE251" s="258"/>
      <c r="JF251" s="258"/>
      <c r="JG251" s="258"/>
      <c r="JH251" s="258"/>
      <c r="JI251" s="258"/>
      <c r="JJ251" s="258"/>
      <c r="JK251" s="258"/>
      <c r="JL251" s="258"/>
      <c r="JM251" s="258"/>
      <c r="JN251" s="258"/>
      <c r="JO251" s="258"/>
      <c r="JP251" s="258"/>
      <c r="JQ251" s="258"/>
      <c r="JR251" s="258"/>
      <c r="JS251" s="258"/>
      <c r="JT251" s="258"/>
      <c r="JU251" s="258"/>
      <c r="JV251" s="258"/>
      <c r="JW251" s="258"/>
      <c r="JX251" s="258"/>
      <c r="JY251" s="258"/>
      <c r="JZ251" s="258"/>
      <c r="KA251" s="258"/>
      <c r="KB251" s="258"/>
      <c r="KC251" s="258"/>
      <c r="KD251" s="258"/>
      <c r="KE251" s="258"/>
      <c r="KF251" s="258"/>
      <c r="KG251" s="258"/>
      <c r="KH251" s="258"/>
      <c r="KI251" s="258"/>
      <c r="KJ251" s="258"/>
      <c r="KK251" s="258"/>
      <c r="KL251" s="258"/>
      <c r="KM251" s="258"/>
      <c r="KN251" s="258"/>
      <c r="KO251" s="258"/>
      <c r="KP251" s="258"/>
      <c r="KQ251" s="258"/>
      <c r="KR251" s="258"/>
      <c r="KS251" s="258"/>
      <c r="KT251" s="258"/>
      <c r="KU251" s="258"/>
      <c r="KV251" s="258"/>
      <c r="KW251" s="258"/>
      <c r="KX251" s="258"/>
      <c r="KY251" s="258"/>
      <c r="KZ251" s="258"/>
      <c r="LA251" s="258"/>
      <c r="LB251" s="258"/>
      <c r="LC251" s="258"/>
      <c r="LD251" s="258"/>
      <c r="LE251" s="258"/>
      <c r="LF251" s="258"/>
      <c r="LG251" s="258"/>
      <c r="LH251" s="258"/>
      <c r="LI251" s="258"/>
      <c r="LJ251" s="258"/>
      <c r="LK251" s="258"/>
      <c r="LL251" s="258"/>
      <c r="LM251" s="258"/>
      <c r="LN251" s="258"/>
      <c r="LO251" s="258"/>
      <c r="LP251" s="258"/>
      <c r="LQ251" s="258"/>
      <c r="LR251" s="258"/>
      <c r="LS251" s="258"/>
      <c r="LT251" s="258"/>
      <c r="LU251" s="258"/>
      <c r="LV251" s="258"/>
      <c r="LW251" s="258"/>
      <c r="LX251" s="258"/>
      <c r="LY251" s="258"/>
      <c r="LZ251" s="258"/>
      <c r="MA251" s="258"/>
      <c r="MB251" s="258"/>
      <c r="MC251" s="258"/>
      <c r="MD251" s="258"/>
      <c r="ME251" s="258"/>
      <c r="MF251" s="258"/>
      <c r="MG251" s="258"/>
      <c r="MH251" s="258"/>
      <c r="MI251" s="258"/>
      <c r="MJ251" s="258"/>
      <c r="MK251" s="258"/>
      <c r="ML251" s="258"/>
      <c r="MM251" s="258"/>
      <c r="MN251" s="258"/>
      <c r="MO251" s="258"/>
      <c r="MP251" s="258"/>
      <c r="MQ251" s="258"/>
      <c r="MR251" s="258"/>
      <c r="MS251" s="258"/>
      <c r="MT251" s="258"/>
      <c r="MU251" s="258"/>
      <c r="MV251" s="258"/>
      <c r="MW251" s="258"/>
      <c r="MX251" s="258"/>
      <c r="MY251" s="258"/>
      <c r="MZ251" s="258"/>
      <c r="NA251" s="258"/>
      <c r="NB251" s="258"/>
      <c r="NC251" s="258"/>
      <c r="ND251" s="258"/>
      <c r="NE251" s="258"/>
      <c r="NF251" s="258"/>
      <c r="NG251" s="258"/>
      <c r="NH251" s="258"/>
      <c r="NI251" s="258"/>
      <c r="NJ251" s="258"/>
      <c r="NK251" s="258"/>
      <c r="NL251" s="258"/>
      <c r="NM251" s="258"/>
      <c r="NN251" s="258"/>
      <c r="NO251" s="258"/>
      <c r="NP251" s="258"/>
      <c r="NQ251" s="258"/>
      <c r="NR251" s="258"/>
      <c r="NS251" s="258"/>
      <c r="NT251" s="258"/>
      <c r="NU251" s="258"/>
      <c r="NV251" s="258"/>
      <c r="NW251" s="258"/>
      <c r="NX251" s="258"/>
      <c r="NY251" s="258"/>
      <c r="NZ251" s="258"/>
      <c r="OA251" s="258"/>
      <c r="OB251" s="258"/>
      <c r="OC251" s="258"/>
      <c r="OD251" s="258"/>
      <c r="OE251" s="258"/>
      <c r="OF251" s="258"/>
      <c r="OG251" s="258"/>
      <c r="OH251" s="258"/>
      <c r="OI251" s="258"/>
      <c r="OJ251" s="258"/>
      <c r="OK251" s="258"/>
      <c r="OL251" s="258"/>
      <c r="OM251" s="258"/>
      <c r="ON251" s="258"/>
      <c r="OO251" s="258"/>
      <c r="OP251" s="258"/>
      <c r="OQ251" s="258"/>
      <c r="OR251" s="258"/>
      <c r="OS251" s="258"/>
      <c r="OT251" s="258"/>
      <c r="OU251" s="258"/>
      <c r="OV251" s="258"/>
      <c r="OW251" s="258"/>
      <c r="OX251" s="258"/>
      <c r="OY251" s="258"/>
      <c r="OZ251" s="258"/>
      <c r="PA251" s="258"/>
      <c r="PB251" s="258"/>
      <c r="PC251" s="258"/>
      <c r="PD251" s="258"/>
      <c r="PE251" s="258"/>
      <c r="PF251" s="258"/>
      <c r="PG251" s="258"/>
      <c r="PH251" s="258"/>
      <c r="PI251" s="258"/>
      <c r="PJ251" s="258"/>
      <c r="PK251" s="258"/>
      <c r="PL251" s="258"/>
      <c r="PM251" s="258"/>
      <c r="PN251" s="258"/>
      <c r="PO251" s="258"/>
      <c r="PP251" s="258"/>
      <c r="PQ251" s="258"/>
      <c r="PR251" s="258"/>
      <c r="PS251" s="258"/>
      <c r="PT251" s="258"/>
      <c r="PU251" s="258"/>
      <c r="PV251" s="258"/>
      <c r="PW251" s="258"/>
      <c r="PX251" s="258"/>
      <c r="PY251" s="258"/>
      <c r="PZ251" s="258"/>
      <c r="QA251" s="258"/>
      <c r="QB251" s="258"/>
      <c r="QC251" s="258"/>
      <c r="QD251" s="258"/>
      <c r="QE251" s="258"/>
      <c r="QF251" s="258"/>
      <c r="QG251" s="258"/>
      <c r="QH251" s="258"/>
      <c r="QI251" s="258"/>
      <c r="QJ251" s="258"/>
      <c r="QK251" s="258"/>
      <c r="QL251" s="258"/>
      <c r="QM251" s="258"/>
      <c r="QN251" s="258"/>
      <c r="QO251" s="258"/>
      <c r="QP251" s="258"/>
      <c r="QQ251" s="258"/>
      <c r="QR251" s="258"/>
      <c r="QS251" s="258"/>
      <c r="QT251" s="258"/>
      <c r="QU251" s="258"/>
      <c r="QV251" s="258"/>
      <c r="QW251" s="258"/>
      <c r="QX251" s="258"/>
      <c r="QY251" s="258"/>
      <c r="QZ251" s="258"/>
      <c r="RA251" s="258"/>
      <c r="RB251" s="258"/>
      <c r="RC251" s="258"/>
      <c r="RD251" s="258"/>
      <c r="RE251" s="258"/>
      <c r="RF251" s="258"/>
      <c r="RG251" s="258"/>
      <c r="RH251" s="258"/>
      <c r="RI251" s="258"/>
      <c r="RJ251" s="258"/>
      <c r="RK251" s="258"/>
      <c r="RL251" s="258"/>
      <c r="RM251" s="258"/>
      <c r="RN251" s="258"/>
      <c r="RO251" s="258"/>
      <c r="RP251" s="258"/>
      <c r="RQ251" s="258"/>
      <c r="RR251" s="258"/>
      <c r="RS251" s="258"/>
      <c r="RT251" s="258"/>
      <c r="RU251" s="258"/>
      <c r="RV251" s="258"/>
      <c r="RW251" s="258"/>
      <c r="RX251" s="258"/>
      <c r="RY251" s="258"/>
      <c r="RZ251" s="258"/>
      <c r="SA251" s="258"/>
      <c r="SB251" s="258"/>
      <c r="SC251" s="258"/>
      <c r="SD251" s="258"/>
      <c r="SE251" s="258"/>
      <c r="SF251" s="258"/>
      <c r="SG251" s="258"/>
      <c r="SH251" s="258"/>
      <c r="SI251" s="258"/>
      <c r="SJ251" s="258"/>
      <c r="SK251" s="258"/>
      <c r="SL251" s="258"/>
      <c r="SM251" s="258"/>
      <c r="SN251" s="258"/>
      <c r="SO251" s="258"/>
      <c r="SP251" s="258"/>
      <c r="SQ251" s="258"/>
      <c r="SR251" s="258"/>
      <c r="SS251" s="258"/>
      <c r="ST251" s="258"/>
      <c r="SU251" s="258"/>
      <c r="SV251" s="258"/>
      <c r="SW251" s="258"/>
      <c r="SX251" s="258"/>
      <c r="SY251" s="258"/>
      <c r="SZ251" s="258"/>
      <c r="TA251" s="258"/>
      <c r="TB251" s="258"/>
      <c r="TC251" s="258"/>
      <c r="TD251" s="258"/>
      <c r="TE251" s="258"/>
      <c r="TF251" s="258"/>
      <c r="TG251" s="258"/>
      <c r="TH251" s="258"/>
      <c r="TI251" s="258"/>
      <c r="TJ251" s="258"/>
      <c r="TK251" s="258"/>
      <c r="TL251" s="258"/>
      <c r="TM251" s="258"/>
      <c r="TN251" s="258"/>
      <c r="TO251" s="258"/>
      <c r="TP251" s="258"/>
      <c r="TQ251" s="258"/>
      <c r="TR251" s="258"/>
      <c r="TS251" s="258"/>
      <c r="TT251" s="258"/>
      <c r="TU251" s="258"/>
      <c r="TV251" s="258"/>
      <c r="TW251" s="258"/>
      <c r="TX251" s="258"/>
      <c r="TY251" s="258"/>
      <c r="TZ251" s="258"/>
      <c r="UA251" s="258"/>
      <c r="UB251" s="258"/>
      <c r="UC251" s="258"/>
      <c r="UD251" s="258"/>
      <c r="UE251" s="258"/>
      <c r="UF251" s="258"/>
      <c r="UG251" s="258"/>
      <c r="UH251" s="258"/>
      <c r="UI251" s="258"/>
      <c r="UJ251" s="258"/>
      <c r="UK251" s="258"/>
      <c r="UL251" s="258"/>
      <c r="UM251" s="258"/>
      <c r="UN251" s="258"/>
      <c r="UO251" s="258"/>
      <c r="UP251" s="258"/>
      <c r="UQ251" s="258"/>
      <c r="UR251" s="258"/>
      <c r="US251" s="258"/>
      <c r="UT251" s="258"/>
      <c r="UU251" s="258"/>
      <c r="UV251" s="258"/>
      <c r="UW251" s="258"/>
      <c r="UX251" s="258"/>
      <c r="UY251" s="258"/>
      <c r="UZ251" s="258"/>
      <c r="VA251" s="258"/>
      <c r="VB251" s="258"/>
      <c r="VC251" s="258"/>
      <c r="VD251" s="258"/>
      <c r="VE251" s="258"/>
      <c r="VF251" s="258"/>
      <c r="VG251" s="258"/>
      <c r="VH251" s="258"/>
      <c r="VI251" s="258"/>
      <c r="VJ251" s="258"/>
      <c r="VK251" s="258"/>
      <c r="VL251" s="258"/>
      <c r="VM251" s="258"/>
      <c r="VN251" s="258"/>
      <c r="VO251" s="258"/>
      <c r="VP251" s="258"/>
      <c r="VQ251" s="258"/>
      <c r="VR251" s="258"/>
      <c r="VS251" s="258"/>
      <c r="VT251" s="258"/>
      <c r="VU251" s="258"/>
      <c r="VV251" s="258"/>
      <c r="VW251" s="258"/>
      <c r="VX251" s="258"/>
      <c r="VY251" s="258"/>
      <c r="VZ251" s="258"/>
      <c r="WA251" s="258"/>
      <c r="WB251" s="258"/>
      <c r="WC251" s="258"/>
      <c r="WD251" s="258"/>
      <c r="WE251" s="258"/>
      <c r="WF251" s="258"/>
      <c r="WG251" s="258"/>
      <c r="WH251" s="258"/>
      <c r="WI251" s="258"/>
      <c r="WJ251" s="258"/>
      <c r="WK251" s="258"/>
      <c r="WL251" s="258"/>
      <c r="WM251" s="258"/>
      <c r="WN251" s="258"/>
      <c r="WO251" s="258"/>
      <c r="WP251" s="258"/>
      <c r="WQ251" s="258"/>
      <c r="WR251" s="258"/>
      <c r="WS251" s="258"/>
      <c r="WT251" s="258"/>
      <c r="WU251" s="258"/>
      <c r="WV251" s="258"/>
      <c r="WW251" s="258"/>
      <c r="WX251" s="258"/>
      <c r="WY251" s="258"/>
      <c r="WZ251" s="258"/>
      <c r="XA251" s="258"/>
      <c r="XB251" s="258"/>
      <c r="XC251" s="258"/>
      <c r="XD251" s="258"/>
      <c r="XE251" s="258"/>
      <c r="XF251" s="258"/>
      <c r="XG251" s="258"/>
      <c r="XH251" s="258"/>
      <c r="XI251" s="258"/>
      <c r="XJ251" s="258"/>
      <c r="XK251" s="258"/>
      <c r="XL251" s="258"/>
      <c r="XM251" s="258"/>
      <c r="XN251" s="258"/>
      <c r="XO251" s="258"/>
      <c r="XP251" s="258"/>
      <c r="XQ251" s="258"/>
      <c r="XR251" s="258"/>
      <c r="XS251" s="258"/>
      <c r="XT251" s="258"/>
      <c r="XU251" s="258"/>
      <c r="XV251" s="258"/>
      <c r="XW251" s="258"/>
      <c r="XX251" s="258"/>
      <c r="XY251" s="258"/>
      <c r="XZ251" s="258"/>
      <c r="YA251" s="258"/>
      <c r="YB251" s="258"/>
      <c r="YC251" s="258"/>
      <c r="YD251" s="258"/>
      <c r="YE251" s="258"/>
      <c r="YF251" s="258"/>
      <c r="YG251" s="258"/>
      <c r="YH251" s="258"/>
      <c r="YI251" s="258"/>
      <c r="YJ251" s="258"/>
      <c r="YK251" s="258"/>
      <c r="YL251" s="258"/>
      <c r="YM251" s="258"/>
      <c r="YN251" s="258"/>
      <c r="YO251" s="258"/>
      <c r="YP251" s="258"/>
      <c r="YQ251" s="258"/>
      <c r="YR251" s="258"/>
      <c r="YS251" s="258"/>
      <c r="YT251" s="258"/>
      <c r="YU251" s="258"/>
      <c r="YV251" s="258"/>
      <c r="YW251" s="258"/>
      <c r="YX251" s="258"/>
      <c r="YY251" s="258"/>
      <c r="YZ251" s="258"/>
      <c r="ZA251" s="258"/>
      <c r="ZB251" s="258"/>
      <c r="ZC251" s="258"/>
      <c r="ZD251" s="258"/>
      <c r="ZE251" s="258"/>
      <c r="ZF251" s="258"/>
      <c r="ZG251" s="258"/>
      <c r="ZH251" s="258"/>
      <c r="ZI251" s="258"/>
      <c r="ZJ251" s="258"/>
      <c r="ZK251" s="258"/>
      <c r="ZL251" s="258"/>
      <c r="ZM251" s="258"/>
      <c r="ZN251" s="258"/>
      <c r="ZO251" s="258"/>
      <c r="ZP251" s="258"/>
      <c r="ZQ251" s="258"/>
      <c r="ZR251" s="258"/>
      <c r="ZS251" s="258"/>
      <c r="ZT251" s="258"/>
      <c r="ZU251" s="258"/>
      <c r="ZV251" s="258"/>
      <c r="ZW251" s="258"/>
      <c r="ZX251" s="258"/>
      <c r="ZY251" s="258"/>
      <c r="ZZ251" s="258"/>
      <c r="AAA251" s="258"/>
      <c r="AAB251" s="258"/>
      <c r="AAC251" s="258"/>
      <c r="AAD251" s="258"/>
      <c r="AAE251" s="258"/>
      <c r="AAF251" s="258"/>
      <c r="AAG251" s="258"/>
      <c r="AAH251" s="258"/>
      <c r="AAI251" s="258"/>
      <c r="AAJ251" s="258"/>
      <c r="AAK251" s="258"/>
      <c r="AAL251" s="258"/>
      <c r="AAM251" s="258"/>
      <c r="AAN251" s="258"/>
      <c r="AAO251" s="258"/>
      <c r="AAP251" s="258"/>
      <c r="AAQ251" s="258"/>
      <c r="AAR251" s="258"/>
      <c r="AAS251" s="258"/>
      <c r="AAT251" s="258"/>
      <c r="AAU251" s="258"/>
      <c r="AAV251" s="258"/>
      <c r="AAW251" s="258"/>
      <c r="AAX251" s="258"/>
      <c r="AAY251" s="258"/>
      <c r="AAZ251" s="258"/>
      <c r="ABA251" s="258"/>
      <c r="ABB251" s="258"/>
      <c r="ABC251" s="258"/>
      <c r="ABD251" s="258"/>
      <c r="ABE251" s="258"/>
      <c r="ABF251" s="258"/>
      <c r="ABG251" s="258"/>
      <c r="ABH251" s="258"/>
      <c r="ABI251" s="258"/>
      <c r="ABJ251" s="258"/>
      <c r="ABK251" s="258"/>
      <c r="ABL251" s="258"/>
      <c r="ABM251" s="258"/>
      <c r="ABN251" s="258"/>
      <c r="ABO251" s="258"/>
      <c r="ABP251" s="258"/>
      <c r="ABQ251" s="258"/>
      <c r="ABR251" s="258"/>
      <c r="ABS251" s="258"/>
      <c r="ABT251" s="258"/>
      <c r="ABU251" s="258"/>
      <c r="ABV251" s="258"/>
      <c r="ABW251" s="258"/>
      <c r="ABX251" s="258"/>
      <c r="ABY251" s="258"/>
      <c r="ABZ251" s="258"/>
      <c r="ACA251" s="258"/>
      <c r="ACB251" s="258"/>
      <c r="ACC251" s="258"/>
      <c r="ACD251" s="258"/>
      <c r="ACE251" s="258"/>
      <c r="ACF251" s="258"/>
      <c r="ACG251" s="258"/>
      <c r="ACH251" s="258"/>
      <c r="ACI251" s="258"/>
      <c r="ACJ251" s="258"/>
      <c r="ACK251" s="258"/>
      <c r="ACL251" s="258"/>
      <c r="ACM251" s="258"/>
      <c r="ACN251" s="258"/>
      <c r="ACO251" s="258"/>
      <c r="ACP251" s="258"/>
      <c r="ACQ251" s="258"/>
      <c r="ACR251" s="258"/>
      <c r="ACS251" s="258"/>
      <c r="ACT251" s="258"/>
      <c r="ACU251" s="258"/>
      <c r="ACV251" s="258"/>
      <c r="ACW251" s="258"/>
      <c r="ACX251" s="258"/>
      <c r="ACY251" s="258"/>
      <c r="ACZ251" s="258"/>
      <c r="ADA251" s="258"/>
      <c r="ADB251" s="258"/>
      <c r="ADC251" s="258"/>
      <c r="ADD251" s="258"/>
      <c r="ADE251" s="258"/>
      <c r="ADF251" s="258"/>
      <c r="ADG251" s="258"/>
      <c r="ADH251" s="258"/>
      <c r="ADI251" s="258"/>
      <c r="ADJ251" s="258"/>
      <c r="ADK251" s="258"/>
      <c r="ADL251" s="258"/>
      <c r="ADM251" s="258"/>
      <c r="ADN251" s="258"/>
      <c r="ADO251" s="258"/>
      <c r="ADP251" s="258"/>
      <c r="ADQ251" s="258"/>
      <c r="ADR251" s="258"/>
      <c r="ADS251" s="258"/>
      <c r="ADT251" s="258"/>
      <c r="ADU251" s="258"/>
      <c r="ADV251" s="258"/>
      <c r="ADW251" s="258"/>
      <c r="ADX251" s="258"/>
      <c r="ADY251" s="258"/>
      <c r="ADZ251" s="258"/>
      <c r="AEA251" s="258"/>
      <c r="AEB251" s="258"/>
      <c r="AEC251" s="258"/>
      <c r="AED251" s="258"/>
      <c r="AEE251" s="258"/>
      <c r="AEF251" s="258"/>
      <c r="AEG251" s="258"/>
      <c r="AEH251" s="258"/>
      <c r="AEI251" s="258"/>
      <c r="AEJ251" s="258"/>
      <c r="AEK251" s="258"/>
      <c r="AEL251" s="258"/>
      <c r="AEM251" s="258"/>
      <c r="AEN251" s="258"/>
      <c r="AEO251" s="258"/>
      <c r="AEP251" s="258"/>
      <c r="AEQ251" s="258"/>
      <c r="AER251" s="258"/>
      <c r="AES251" s="258"/>
      <c r="AET251" s="258"/>
      <c r="AEU251" s="258"/>
      <c r="AEV251" s="258"/>
      <c r="AEW251" s="258"/>
      <c r="AEX251" s="258"/>
      <c r="AEY251" s="258"/>
      <c r="AEZ251" s="258"/>
      <c r="AFA251" s="258"/>
      <c r="AFB251" s="258"/>
      <c r="AFC251" s="258"/>
      <c r="AFD251" s="258"/>
      <c r="AFE251" s="258"/>
      <c r="AFF251" s="258"/>
      <c r="AFG251" s="258"/>
      <c r="AFH251" s="258"/>
      <c r="AFI251" s="258"/>
      <c r="AFJ251" s="258"/>
      <c r="AFK251" s="258"/>
      <c r="AFL251" s="258"/>
      <c r="AFM251" s="258"/>
      <c r="AFN251" s="258"/>
      <c r="AFO251" s="258"/>
      <c r="AFP251" s="258"/>
      <c r="AFQ251" s="258"/>
      <c r="AFR251" s="258"/>
      <c r="AFS251" s="258"/>
      <c r="AFT251" s="258"/>
      <c r="AFU251" s="258"/>
      <c r="AFV251" s="258"/>
      <c r="AFW251" s="258"/>
      <c r="AFX251" s="258"/>
      <c r="AFY251" s="258"/>
      <c r="AFZ251" s="258"/>
      <c r="AGA251" s="258"/>
      <c r="AGB251" s="258"/>
      <c r="AGC251" s="258"/>
      <c r="AGD251" s="258"/>
      <c r="AGE251" s="258"/>
      <c r="AGF251" s="258"/>
      <c r="AGG251" s="258"/>
      <c r="AGH251" s="258"/>
      <c r="AGI251" s="258"/>
      <c r="AGJ251" s="258"/>
      <c r="AGK251" s="258"/>
      <c r="AGL251" s="258"/>
      <c r="AGM251" s="258"/>
      <c r="AGN251" s="258"/>
      <c r="AGO251" s="258"/>
      <c r="AGP251" s="258"/>
      <c r="AGQ251" s="258"/>
      <c r="AGR251" s="258"/>
      <c r="AGS251" s="258"/>
      <c r="AGT251" s="258"/>
      <c r="AGU251" s="258"/>
      <c r="AGV251" s="258"/>
      <c r="AGW251" s="258"/>
      <c r="AGX251" s="258"/>
      <c r="AGY251" s="258"/>
      <c r="AGZ251" s="258"/>
      <c r="AHA251" s="258"/>
      <c r="AHB251" s="258"/>
      <c r="AHC251" s="258"/>
      <c r="AHD251" s="258"/>
      <c r="AHE251" s="258"/>
      <c r="AHF251" s="258"/>
      <c r="AHG251" s="258"/>
      <c r="AHH251" s="258"/>
      <c r="AHI251" s="258"/>
      <c r="AHJ251" s="258"/>
      <c r="AHK251" s="258"/>
      <c r="AHL251" s="258"/>
      <c r="AHM251" s="258"/>
      <c r="AHN251" s="258"/>
      <c r="AHO251" s="258"/>
      <c r="AHP251" s="258"/>
      <c r="AHQ251" s="258"/>
      <c r="AHR251" s="258"/>
      <c r="AHS251" s="258"/>
      <c r="AHT251" s="258"/>
      <c r="AHU251" s="258"/>
      <c r="AHV251" s="258"/>
      <c r="AHW251" s="258"/>
      <c r="AHX251" s="258"/>
      <c r="AHY251" s="258"/>
      <c r="AHZ251" s="258"/>
      <c r="AIA251" s="258"/>
      <c r="AIB251" s="258"/>
      <c r="AIC251" s="258"/>
      <c r="AID251" s="258"/>
      <c r="AIE251" s="258"/>
      <c r="AIF251" s="258"/>
      <c r="AIG251" s="258"/>
      <c r="AIH251" s="258"/>
      <c r="AII251" s="258"/>
      <c r="AIJ251" s="258"/>
      <c r="AIK251" s="258"/>
      <c r="AIL251" s="258"/>
      <c r="AIM251" s="258"/>
      <c r="AIN251" s="258"/>
      <c r="AIO251" s="258"/>
      <c r="AIP251" s="258"/>
      <c r="AIQ251" s="258"/>
      <c r="AIR251" s="258"/>
      <c r="AIS251" s="258"/>
      <c r="AIT251" s="258"/>
      <c r="AIU251" s="258"/>
      <c r="AIV251" s="258"/>
      <c r="AIW251" s="258"/>
      <c r="AIX251" s="258"/>
      <c r="AIY251" s="258"/>
      <c r="AIZ251" s="258"/>
      <c r="AJA251" s="258"/>
      <c r="AJB251" s="258"/>
      <c r="AJC251" s="258"/>
      <c r="AJD251" s="258"/>
      <c r="AJE251" s="258"/>
      <c r="AJF251" s="258"/>
      <c r="AJG251" s="258"/>
      <c r="AJH251" s="258"/>
      <c r="AJI251" s="258"/>
      <c r="AJJ251" s="258"/>
      <c r="AJK251" s="258"/>
      <c r="AJL251" s="258"/>
      <c r="AJM251" s="258"/>
      <c r="AJN251" s="258"/>
      <c r="AJO251" s="258"/>
      <c r="AJP251" s="258"/>
      <c r="AJQ251" s="258"/>
      <c r="AJR251" s="258"/>
      <c r="AJS251" s="258"/>
      <c r="AJT251" s="258"/>
      <c r="AJU251" s="258"/>
      <c r="AJV251" s="258"/>
      <c r="AJW251" s="258"/>
      <c r="AJX251" s="258"/>
      <c r="AJY251" s="258"/>
      <c r="AJZ251" s="258"/>
      <c r="AKA251" s="258"/>
      <c r="AKB251" s="258"/>
      <c r="AKC251" s="258"/>
      <c r="AKD251" s="258"/>
      <c r="AKE251" s="258"/>
      <c r="AKF251" s="258"/>
      <c r="AKG251" s="258"/>
      <c r="AKH251" s="258"/>
      <c r="AKI251" s="258"/>
      <c r="AKJ251" s="258"/>
      <c r="AKK251" s="258"/>
      <c r="AKL251" s="258"/>
      <c r="AKM251" s="258"/>
      <c r="AKN251" s="258"/>
      <c r="AKO251" s="258"/>
      <c r="AKP251" s="258"/>
      <c r="AKQ251" s="258"/>
      <c r="AKR251" s="258"/>
      <c r="AKS251" s="258"/>
      <c r="AKT251" s="258"/>
      <c r="AKU251" s="258"/>
      <c r="AKV251" s="258"/>
      <c r="AKW251" s="258"/>
      <c r="AKX251" s="258"/>
      <c r="AKY251" s="258"/>
      <c r="AKZ251" s="258"/>
      <c r="ALA251" s="258"/>
      <c r="ALB251" s="258"/>
      <c r="ALC251" s="258"/>
      <c r="ALD251" s="258"/>
      <c r="ALE251" s="258"/>
      <c r="ALF251" s="258"/>
      <c r="ALG251" s="258"/>
      <c r="ALH251" s="258"/>
      <c r="ALI251" s="258"/>
      <c r="ALJ251" s="258"/>
      <c r="ALK251" s="258"/>
      <c r="ALL251" s="258"/>
      <c r="ALM251" s="258"/>
      <c r="ALN251" s="258"/>
      <c r="ALO251" s="258"/>
      <c r="ALP251" s="258"/>
      <c r="ALQ251" s="258"/>
      <c r="ALR251" s="258"/>
      <c r="ALS251" s="258"/>
      <c r="ALT251" s="258"/>
      <c r="ALU251" s="258"/>
      <c r="ALV251" s="258"/>
      <c r="ALW251" s="258"/>
      <c r="ALX251" s="258"/>
      <c r="ALY251" s="258"/>
      <c r="ALZ251" s="258"/>
      <c r="AMA251" s="258"/>
      <c r="AMB251" s="258"/>
      <c r="AMC251" s="258"/>
    </row>
    <row r="252" customFormat="false" ht="27.75" hidden="false" customHeight="true" outlineLevel="0" collapsed="false">
      <c r="A252" s="930"/>
      <c r="B252" s="930"/>
      <c r="C252" s="930"/>
      <c r="D252" s="930"/>
      <c r="E252" s="930"/>
      <c r="F252" s="930"/>
      <c r="G252" s="931" t="s">
        <v>134</v>
      </c>
      <c r="H252" s="932" t="n">
        <f aca="false">Dados!D36</f>
        <v>0.03</v>
      </c>
      <c r="I252" s="933" t="n">
        <f aca="false">SUM(I250:I251)</f>
        <v>0</v>
      </c>
      <c r="J252" s="934"/>
      <c r="L252" s="468"/>
      <c r="M252" s="468"/>
      <c r="N252" s="468"/>
      <c r="O252" s="468"/>
      <c r="P252" s="468"/>
      <c r="Q252" s="468"/>
      <c r="R252" s="468"/>
      <c r="S252" s="837"/>
      <c r="W252" s="258"/>
      <c r="X252" s="258"/>
      <c r="Y252" s="258"/>
      <c r="Z252" s="258"/>
      <c r="AA252" s="258"/>
      <c r="AB252" s="258"/>
      <c r="AC252" s="258"/>
      <c r="AD252" s="258"/>
      <c r="AE252" s="258"/>
      <c r="AF252" s="258"/>
      <c r="AG252" s="258"/>
      <c r="AH252" s="258"/>
      <c r="AI252" s="258"/>
      <c r="AJ252" s="258"/>
      <c r="AK252" s="258"/>
      <c r="AL252" s="258"/>
      <c r="AM252" s="258"/>
      <c r="AN252" s="258"/>
      <c r="AO252" s="258"/>
      <c r="AP252" s="258"/>
      <c r="AQ252" s="258"/>
      <c r="AR252" s="258"/>
      <c r="AS252" s="258"/>
      <c r="AT252" s="258"/>
      <c r="AU252" s="258"/>
      <c r="AV252" s="258"/>
      <c r="AW252" s="258"/>
      <c r="AX252" s="258"/>
      <c r="AY252" s="258"/>
      <c r="AZ252" s="258"/>
      <c r="BA252" s="258"/>
      <c r="BB252" s="258"/>
      <c r="BC252" s="258"/>
      <c r="BD252" s="258"/>
      <c r="BE252" s="258"/>
      <c r="BF252" s="258"/>
      <c r="BG252" s="258"/>
      <c r="BH252" s="258"/>
      <c r="BI252" s="258"/>
      <c r="BJ252" s="258"/>
      <c r="BK252" s="258"/>
      <c r="BL252" s="258"/>
      <c r="BM252" s="258"/>
      <c r="BN252" s="258"/>
      <c r="BO252" s="258"/>
      <c r="BP252" s="258"/>
      <c r="BQ252" s="258"/>
      <c r="BR252" s="258"/>
      <c r="BS252" s="258"/>
      <c r="BT252" s="258"/>
      <c r="BU252" s="258"/>
      <c r="BV252" s="258"/>
      <c r="BW252" s="258"/>
      <c r="BX252" s="258"/>
      <c r="BY252" s="258"/>
      <c r="BZ252" s="258"/>
      <c r="CA252" s="258"/>
      <c r="CB252" s="258"/>
      <c r="CC252" s="258"/>
      <c r="CD252" s="258"/>
      <c r="CE252" s="258"/>
      <c r="CF252" s="258"/>
      <c r="CG252" s="258"/>
      <c r="CH252" s="258"/>
      <c r="CI252" s="258"/>
      <c r="CJ252" s="258"/>
      <c r="CK252" s="258"/>
      <c r="CL252" s="258"/>
      <c r="CM252" s="258"/>
      <c r="CN252" s="258"/>
      <c r="CO252" s="258"/>
      <c r="CP252" s="258"/>
      <c r="CQ252" s="258"/>
      <c r="CR252" s="258"/>
      <c r="CS252" s="258"/>
      <c r="CT252" s="258"/>
      <c r="CU252" s="258"/>
      <c r="CV252" s="258"/>
      <c r="CW252" s="258"/>
      <c r="CX252" s="258"/>
      <c r="CY252" s="258"/>
      <c r="CZ252" s="258"/>
      <c r="DA252" s="258"/>
      <c r="DB252" s="258"/>
      <c r="DC252" s="258"/>
      <c r="DD252" s="258"/>
      <c r="DE252" s="258"/>
      <c r="DF252" s="258"/>
      <c r="DG252" s="258"/>
      <c r="DH252" s="258"/>
      <c r="DI252" s="258"/>
      <c r="DJ252" s="258"/>
      <c r="DK252" s="258"/>
      <c r="DL252" s="258"/>
      <c r="DM252" s="258"/>
      <c r="DN252" s="258"/>
      <c r="DO252" s="258"/>
      <c r="DP252" s="258"/>
      <c r="DQ252" s="258"/>
      <c r="DR252" s="258"/>
      <c r="DS252" s="258"/>
      <c r="DT252" s="258"/>
      <c r="DU252" s="258"/>
      <c r="DV252" s="258"/>
      <c r="DW252" s="258"/>
      <c r="DX252" s="258"/>
      <c r="DY252" s="258"/>
      <c r="DZ252" s="258"/>
      <c r="EA252" s="258"/>
      <c r="EB252" s="258"/>
      <c r="EC252" s="258"/>
      <c r="ED252" s="258"/>
      <c r="EE252" s="258"/>
      <c r="EF252" s="258"/>
      <c r="EG252" s="258"/>
      <c r="EH252" s="258"/>
      <c r="EI252" s="258"/>
      <c r="EJ252" s="258"/>
      <c r="EK252" s="258"/>
      <c r="EL252" s="258"/>
      <c r="EM252" s="258"/>
      <c r="EN252" s="258"/>
      <c r="EO252" s="258"/>
      <c r="EP252" s="258"/>
      <c r="EQ252" s="258"/>
      <c r="ER252" s="258"/>
      <c r="ES252" s="258"/>
      <c r="ET252" s="258"/>
      <c r="EU252" s="258"/>
      <c r="EV252" s="258"/>
      <c r="EW252" s="258"/>
      <c r="EX252" s="258"/>
      <c r="EY252" s="258"/>
      <c r="EZ252" s="258"/>
      <c r="FA252" s="258"/>
      <c r="FB252" s="258"/>
      <c r="FC252" s="258"/>
      <c r="FD252" s="258"/>
      <c r="FE252" s="258"/>
      <c r="FF252" s="258"/>
      <c r="FG252" s="258"/>
      <c r="FH252" s="258"/>
      <c r="FI252" s="258"/>
      <c r="FJ252" s="258"/>
      <c r="FK252" s="258"/>
      <c r="FL252" s="258"/>
      <c r="FM252" s="258"/>
      <c r="FN252" s="258"/>
      <c r="FO252" s="258"/>
      <c r="FP252" s="258"/>
      <c r="FQ252" s="258"/>
      <c r="FR252" s="258"/>
      <c r="FS252" s="258"/>
      <c r="FT252" s="258"/>
      <c r="FU252" s="258"/>
      <c r="FV252" s="258"/>
      <c r="FW252" s="258"/>
      <c r="FX252" s="258"/>
      <c r="FY252" s="258"/>
      <c r="FZ252" s="258"/>
      <c r="GA252" s="258"/>
      <c r="GB252" s="258"/>
      <c r="GC252" s="258"/>
      <c r="GD252" s="258"/>
      <c r="GE252" s="258"/>
      <c r="GF252" s="258"/>
      <c r="GG252" s="258"/>
      <c r="GH252" s="258"/>
      <c r="GI252" s="258"/>
      <c r="GJ252" s="258"/>
      <c r="GK252" s="258"/>
      <c r="GL252" s="258"/>
      <c r="GM252" s="258"/>
      <c r="GN252" s="258"/>
      <c r="GO252" s="258"/>
      <c r="GP252" s="258"/>
      <c r="GQ252" s="258"/>
      <c r="GR252" s="258"/>
      <c r="GS252" s="258"/>
      <c r="GT252" s="258"/>
      <c r="GU252" s="258"/>
      <c r="GV252" s="258"/>
      <c r="GW252" s="258"/>
      <c r="GX252" s="258"/>
      <c r="GY252" s="258"/>
      <c r="GZ252" s="258"/>
      <c r="HA252" s="258"/>
      <c r="HB252" s="258"/>
      <c r="HC252" s="258"/>
      <c r="HD252" s="258"/>
      <c r="HE252" s="258"/>
      <c r="HF252" s="258"/>
      <c r="HG252" s="258"/>
      <c r="HH252" s="258"/>
      <c r="HI252" s="258"/>
      <c r="HJ252" s="258"/>
      <c r="HK252" s="258"/>
      <c r="HL252" s="258"/>
      <c r="HM252" s="258"/>
      <c r="HN252" s="258"/>
      <c r="HO252" s="258"/>
      <c r="HP252" s="258"/>
      <c r="HQ252" s="258"/>
      <c r="HR252" s="258"/>
      <c r="HS252" s="258"/>
      <c r="HT252" s="258"/>
      <c r="HU252" s="258"/>
      <c r="HV252" s="258"/>
      <c r="HW252" s="258"/>
      <c r="HX252" s="258"/>
      <c r="HY252" s="258"/>
      <c r="HZ252" s="258"/>
      <c r="IA252" s="258"/>
      <c r="IB252" s="258"/>
      <c r="IC252" s="258"/>
      <c r="ID252" s="258"/>
      <c r="IE252" s="258"/>
      <c r="IF252" s="258"/>
      <c r="IG252" s="258"/>
      <c r="IH252" s="258"/>
      <c r="II252" s="258"/>
      <c r="IJ252" s="258"/>
      <c r="IK252" s="258"/>
      <c r="IL252" s="258"/>
      <c r="IM252" s="258"/>
      <c r="IN252" s="258"/>
      <c r="IO252" s="258"/>
      <c r="IP252" s="258"/>
      <c r="IQ252" s="258"/>
      <c r="IR252" s="258"/>
      <c r="IS252" s="258"/>
      <c r="IT252" s="258"/>
      <c r="IU252" s="258"/>
      <c r="IV252" s="258"/>
      <c r="IW252" s="258"/>
      <c r="IX252" s="258"/>
      <c r="IY252" s="258"/>
      <c r="IZ252" s="258"/>
      <c r="JA252" s="258"/>
      <c r="JB252" s="258"/>
      <c r="JC252" s="258"/>
      <c r="JD252" s="258"/>
      <c r="JE252" s="258"/>
      <c r="JF252" s="258"/>
      <c r="JG252" s="258"/>
      <c r="JH252" s="258"/>
      <c r="JI252" s="258"/>
      <c r="JJ252" s="258"/>
      <c r="JK252" s="258"/>
      <c r="JL252" s="258"/>
      <c r="JM252" s="258"/>
      <c r="JN252" s="258"/>
      <c r="JO252" s="258"/>
      <c r="JP252" s="258"/>
      <c r="JQ252" s="258"/>
      <c r="JR252" s="258"/>
      <c r="JS252" s="258"/>
      <c r="JT252" s="258"/>
      <c r="JU252" s="258"/>
      <c r="JV252" s="258"/>
      <c r="JW252" s="258"/>
      <c r="JX252" s="258"/>
      <c r="JY252" s="258"/>
      <c r="JZ252" s="258"/>
      <c r="KA252" s="258"/>
      <c r="KB252" s="258"/>
      <c r="KC252" s="258"/>
      <c r="KD252" s="258"/>
      <c r="KE252" s="258"/>
      <c r="KF252" s="258"/>
      <c r="KG252" s="258"/>
      <c r="KH252" s="258"/>
      <c r="KI252" s="258"/>
      <c r="KJ252" s="258"/>
      <c r="KK252" s="258"/>
      <c r="KL252" s="258"/>
      <c r="KM252" s="258"/>
      <c r="KN252" s="258"/>
      <c r="KO252" s="258"/>
      <c r="KP252" s="258"/>
      <c r="KQ252" s="258"/>
      <c r="KR252" s="258"/>
      <c r="KS252" s="258"/>
      <c r="KT252" s="258"/>
      <c r="KU252" s="258"/>
      <c r="KV252" s="258"/>
      <c r="KW252" s="258"/>
      <c r="KX252" s="258"/>
      <c r="KY252" s="258"/>
      <c r="KZ252" s="258"/>
      <c r="LA252" s="258"/>
      <c r="LB252" s="258"/>
      <c r="LC252" s="258"/>
      <c r="LD252" s="258"/>
      <c r="LE252" s="258"/>
      <c r="LF252" s="258"/>
      <c r="LG252" s="258"/>
      <c r="LH252" s="258"/>
      <c r="LI252" s="258"/>
      <c r="LJ252" s="258"/>
      <c r="LK252" s="258"/>
      <c r="LL252" s="258"/>
      <c r="LM252" s="258"/>
      <c r="LN252" s="258"/>
      <c r="LO252" s="258"/>
      <c r="LP252" s="258"/>
      <c r="LQ252" s="258"/>
      <c r="LR252" s="258"/>
      <c r="LS252" s="258"/>
      <c r="LT252" s="258"/>
      <c r="LU252" s="258"/>
      <c r="LV252" s="258"/>
      <c r="LW252" s="258"/>
      <c r="LX252" s="258"/>
      <c r="LY252" s="258"/>
      <c r="LZ252" s="258"/>
      <c r="MA252" s="258"/>
      <c r="MB252" s="258"/>
      <c r="MC252" s="258"/>
      <c r="MD252" s="258"/>
      <c r="ME252" s="258"/>
      <c r="MF252" s="258"/>
      <c r="MG252" s="258"/>
      <c r="MH252" s="258"/>
      <c r="MI252" s="258"/>
      <c r="MJ252" s="258"/>
      <c r="MK252" s="258"/>
      <c r="ML252" s="258"/>
      <c r="MM252" s="258"/>
      <c r="MN252" s="258"/>
      <c r="MO252" s="258"/>
      <c r="MP252" s="258"/>
      <c r="MQ252" s="258"/>
      <c r="MR252" s="258"/>
      <c r="MS252" s="258"/>
      <c r="MT252" s="258"/>
      <c r="MU252" s="258"/>
      <c r="MV252" s="258"/>
      <c r="MW252" s="258"/>
      <c r="MX252" s="258"/>
      <c r="MY252" s="258"/>
      <c r="MZ252" s="258"/>
      <c r="NA252" s="258"/>
      <c r="NB252" s="258"/>
      <c r="NC252" s="258"/>
      <c r="ND252" s="258"/>
      <c r="NE252" s="258"/>
      <c r="NF252" s="258"/>
      <c r="NG252" s="258"/>
      <c r="NH252" s="258"/>
      <c r="NI252" s="258"/>
      <c r="NJ252" s="258"/>
      <c r="NK252" s="258"/>
      <c r="NL252" s="258"/>
      <c r="NM252" s="258"/>
      <c r="NN252" s="258"/>
      <c r="NO252" s="258"/>
      <c r="NP252" s="258"/>
      <c r="NQ252" s="258"/>
      <c r="NR252" s="258"/>
      <c r="NS252" s="258"/>
      <c r="NT252" s="258"/>
      <c r="NU252" s="258"/>
      <c r="NV252" s="258"/>
      <c r="NW252" s="258"/>
      <c r="NX252" s="258"/>
      <c r="NY252" s="258"/>
      <c r="NZ252" s="258"/>
      <c r="OA252" s="258"/>
      <c r="OB252" s="258"/>
      <c r="OC252" s="258"/>
      <c r="OD252" s="258"/>
      <c r="OE252" s="258"/>
      <c r="OF252" s="258"/>
      <c r="OG252" s="258"/>
      <c r="OH252" s="258"/>
      <c r="OI252" s="258"/>
      <c r="OJ252" s="258"/>
      <c r="OK252" s="258"/>
      <c r="OL252" s="258"/>
      <c r="OM252" s="258"/>
      <c r="ON252" s="258"/>
      <c r="OO252" s="258"/>
      <c r="OP252" s="258"/>
      <c r="OQ252" s="258"/>
      <c r="OR252" s="258"/>
      <c r="OS252" s="258"/>
      <c r="OT252" s="258"/>
      <c r="OU252" s="258"/>
      <c r="OV252" s="258"/>
      <c r="OW252" s="258"/>
      <c r="OX252" s="258"/>
      <c r="OY252" s="258"/>
      <c r="OZ252" s="258"/>
      <c r="PA252" s="258"/>
      <c r="PB252" s="258"/>
      <c r="PC252" s="258"/>
      <c r="PD252" s="258"/>
      <c r="PE252" s="258"/>
      <c r="PF252" s="258"/>
      <c r="PG252" s="258"/>
      <c r="PH252" s="258"/>
      <c r="PI252" s="258"/>
      <c r="PJ252" s="258"/>
      <c r="PK252" s="258"/>
      <c r="PL252" s="258"/>
      <c r="PM252" s="258"/>
      <c r="PN252" s="258"/>
      <c r="PO252" s="258"/>
      <c r="PP252" s="258"/>
      <c r="PQ252" s="258"/>
      <c r="PR252" s="258"/>
      <c r="PS252" s="258"/>
      <c r="PT252" s="258"/>
      <c r="PU252" s="258"/>
      <c r="PV252" s="258"/>
      <c r="PW252" s="258"/>
      <c r="PX252" s="258"/>
      <c r="PY252" s="258"/>
      <c r="PZ252" s="258"/>
      <c r="QA252" s="258"/>
      <c r="QB252" s="258"/>
      <c r="QC252" s="258"/>
      <c r="QD252" s="258"/>
      <c r="QE252" s="258"/>
      <c r="QF252" s="258"/>
      <c r="QG252" s="258"/>
      <c r="QH252" s="258"/>
      <c r="QI252" s="258"/>
      <c r="QJ252" s="258"/>
      <c r="QK252" s="258"/>
      <c r="QL252" s="258"/>
      <c r="QM252" s="258"/>
      <c r="QN252" s="258"/>
      <c r="QO252" s="258"/>
      <c r="QP252" s="258"/>
      <c r="QQ252" s="258"/>
      <c r="QR252" s="258"/>
      <c r="QS252" s="258"/>
      <c r="QT252" s="258"/>
      <c r="QU252" s="258"/>
      <c r="QV252" s="258"/>
      <c r="QW252" s="258"/>
      <c r="QX252" s="258"/>
      <c r="QY252" s="258"/>
      <c r="QZ252" s="258"/>
      <c r="RA252" s="258"/>
      <c r="RB252" s="258"/>
      <c r="RC252" s="258"/>
      <c r="RD252" s="258"/>
      <c r="RE252" s="258"/>
      <c r="RF252" s="258"/>
      <c r="RG252" s="258"/>
      <c r="RH252" s="258"/>
      <c r="RI252" s="258"/>
      <c r="RJ252" s="258"/>
      <c r="RK252" s="258"/>
      <c r="RL252" s="258"/>
      <c r="RM252" s="258"/>
      <c r="RN252" s="258"/>
      <c r="RO252" s="258"/>
      <c r="RP252" s="258"/>
      <c r="RQ252" s="258"/>
      <c r="RR252" s="258"/>
      <c r="RS252" s="258"/>
      <c r="RT252" s="258"/>
      <c r="RU252" s="258"/>
      <c r="RV252" s="258"/>
      <c r="RW252" s="258"/>
      <c r="RX252" s="258"/>
      <c r="RY252" s="258"/>
      <c r="RZ252" s="258"/>
      <c r="SA252" s="258"/>
      <c r="SB252" s="258"/>
      <c r="SC252" s="258"/>
      <c r="SD252" s="258"/>
      <c r="SE252" s="258"/>
      <c r="SF252" s="258"/>
      <c r="SG252" s="258"/>
      <c r="SH252" s="258"/>
      <c r="SI252" s="258"/>
      <c r="SJ252" s="258"/>
      <c r="SK252" s="258"/>
      <c r="SL252" s="258"/>
      <c r="SM252" s="258"/>
      <c r="SN252" s="258"/>
      <c r="SO252" s="258"/>
      <c r="SP252" s="258"/>
      <c r="SQ252" s="258"/>
      <c r="SR252" s="258"/>
      <c r="SS252" s="258"/>
      <c r="ST252" s="258"/>
      <c r="SU252" s="258"/>
      <c r="SV252" s="258"/>
      <c r="SW252" s="258"/>
      <c r="SX252" s="258"/>
      <c r="SY252" s="258"/>
      <c r="SZ252" s="258"/>
      <c r="TA252" s="258"/>
      <c r="TB252" s="258"/>
      <c r="TC252" s="258"/>
      <c r="TD252" s="258"/>
      <c r="TE252" s="258"/>
      <c r="TF252" s="258"/>
      <c r="TG252" s="258"/>
      <c r="TH252" s="258"/>
      <c r="TI252" s="258"/>
      <c r="TJ252" s="258"/>
      <c r="TK252" s="258"/>
      <c r="TL252" s="258"/>
      <c r="TM252" s="258"/>
      <c r="TN252" s="258"/>
      <c r="TO252" s="258"/>
      <c r="TP252" s="258"/>
      <c r="TQ252" s="258"/>
      <c r="TR252" s="258"/>
      <c r="TS252" s="258"/>
      <c r="TT252" s="258"/>
      <c r="TU252" s="258"/>
      <c r="TV252" s="258"/>
      <c r="TW252" s="258"/>
      <c r="TX252" s="258"/>
      <c r="TY252" s="258"/>
      <c r="TZ252" s="258"/>
      <c r="UA252" s="258"/>
      <c r="UB252" s="258"/>
      <c r="UC252" s="258"/>
      <c r="UD252" s="258"/>
      <c r="UE252" s="258"/>
      <c r="UF252" s="258"/>
      <c r="UG252" s="258"/>
      <c r="UH252" s="258"/>
      <c r="UI252" s="258"/>
      <c r="UJ252" s="258"/>
      <c r="UK252" s="258"/>
      <c r="UL252" s="258"/>
      <c r="UM252" s="258"/>
      <c r="UN252" s="258"/>
      <c r="UO252" s="258"/>
      <c r="UP252" s="258"/>
      <c r="UQ252" s="258"/>
      <c r="UR252" s="258"/>
      <c r="US252" s="258"/>
      <c r="UT252" s="258"/>
      <c r="UU252" s="258"/>
      <c r="UV252" s="258"/>
      <c r="UW252" s="258"/>
      <c r="UX252" s="258"/>
      <c r="UY252" s="258"/>
      <c r="UZ252" s="258"/>
      <c r="VA252" s="258"/>
      <c r="VB252" s="258"/>
      <c r="VC252" s="258"/>
      <c r="VD252" s="258"/>
      <c r="VE252" s="258"/>
      <c r="VF252" s="258"/>
      <c r="VG252" s="258"/>
      <c r="VH252" s="258"/>
      <c r="VI252" s="258"/>
      <c r="VJ252" s="258"/>
      <c r="VK252" s="258"/>
      <c r="VL252" s="258"/>
      <c r="VM252" s="258"/>
      <c r="VN252" s="258"/>
      <c r="VO252" s="258"/>
      <c r="VP252" s="258"/>
      <c r="VQ252" s="258"/>
      <c r="VR252" s="258"/>
      <c r="VS252" s="258"/>
      <c r="VT252" s="258"/>
      <c r="VU252" s="258"/>
      <c r="VV252" s="258"/>
      <c r="VW252" s="258"/>
      <c r="VX252" s="258"/>
      <c r="VY252" s="258"/>
      <c r="VZ252" s="258"/>
      <c r="WA252" s="258"/>
      <c r="WB252" s="258"/>
      <c r="WC252" s="258"/>
      <c r="WD252" s="258"/>
      <c r="WE252" s="258"/>
      <c r="WF252" s="258"/>
      <c r="WG252" s="258"/>
      <c r="WH252" s="258"/>
      <c r="WI252" s="258"/>
      <c r="WJ252" s="258"/>
      <c r="WK252" s="258"/>
      <c r="WL252" s="258"/>
      <c r="WM252" s="258"/>
      <c r="WN252" s="258"/>
      <c r="WO252" s="258"/>
      <c r="WP252" s="258"/>
      <c r="WQ252" s="258"/>
      <c r="WR252" s="258"/>
      <c r="WS252" s="258"/>
      <c r="WT252" s="258"/>
      <c r="WU252" s="258"/>
      <c r="WV252" s="258"/>
      <c r="WW252" s="258"/>
      <c r="WX252" s="258"/>
      <c r="WY252" s="258"/>
      <c r="WZ252" s="258"/>
      <c r="XA252" s="258"/>
      <c r="XB252" s="258"/>
      <c r="XC252" s="258"/>
      <c r="XD252" s="258"/>
      <c r="XE252" s="258"/>
      <c r="XF252" s="258"/>
      <c r="XG252" s="258"/>
      <c r="XH252" s="258"/>
      <c r="XI252" s="258"/>
      <c r="XJ252" s="258"/>
      <c r="XK252" s="258"/>
      <c r="XL252" s="258"/>
      <c r="XM252" s="258"/>
      <c r="XN252" s="258"/>
      <c r="XO252" s="258"/>
      <c r="XP252" s="258"/>
      <c r="XQ252" s="258"/>
      <c r="XR252" s="258"/>
      <c r="XS252" s="258"/>
      <c r="XT252" s="258"/>
      <c r="XU252" s="258"/>
      <c r="XV252" s="258"/>
      <c r="XW252" s="258"/>
      <c r="XX252" s="258"/>
      <c r="XY252" s="258"/>
      <c r="XZ252" s="258"/>
      <c r="YA252" s="258"/>
      <c r="YB252" s="258"/>
      <c r="YC252" s="258"/>
      <c r="YD252" s="258"/>
      <c r="YE252" s="258"/>
      <c r="YF252" s="258"/>
      <c r="YG252" s="258"/>
      <c r="YH252" s="258"/>
      <c r="YI252" s="258"/>
      <c r="YJ252" s="258"/>
      <c r="YK252" s="258"/>
      <c r="YL252" s="258"/>
      <c r="YM252" s="258"/>
      <c r="YN252" s="258"/>
      <c r="YO252" s="258"/>
      <c r="YP252" s="258"/>
      <c r="YQ252" s="258"/>
      <c r="YR252" s="258"/>
      <c r="YS252" s="258"/>
      <c r="YT252" s="258"/>
      <c r="YU252" s="258"/>
      <c r="YV252" s="258"/>
      <c r="YW252" s="258"/>
      <c r="YX252" s="258"/>
      <c r="YY252" s="258"/>
      <c r="YZ252" s="258"/>
      <c r="ZA252" s="258"/>
      <c r="ZB252" s="258"/>
      <c r="ZC252" s="258"/>
      <c r="ZD252" s="258"/>
      <c r="ZE252" s="258"/>
      <c r="ZF252" s="258"/>
      <c r="ZG252" s="258"/>
      <c r="ZH252" s="258"/>
      <c r="ZI252" s="258"/>
      <c r="ZJ252" s="258"/>
      <c r="ZK252" s="258"/>
      <c r="ZL252" s="258"/>
      <c r="ZM252" s="258"/>
      <c r="ZN252" s="258"/>
      <c r="ZO252" s="258"/>
      <c r="ZP252" s="258"/>
      <c r="ZQ252" s="258"/>
      <c r="ZR252" s="258"/>
      <c r="ZS252" s="258"/>
      <c r="ZT252" s="258"/>
      <c r="ZU252" s="258"/>
      <c r="ZV252" s="258"/>
      <c r="ZW252" s="258"/>
      <c r="ZX252" s="258"/>
      <c r="ZY252" s="258"/>
      <c r="ZZ252" s="258"/>
      <c r="AAA252" s="258"/>
      <c r="AAB252" s="258"/>
      <c r="AAC252" s="258"/>
      <c r="AAD252" s="258"/>
      <c r="AAE252" s="258"/>
      <c r="AAF252" s="258"/>
      <c r="AAG252" s="258"/>
      <c r="AAH252" s="258"/>
      <c r="AAI252" s="258"/>
      <c r="AAJ252" s="258"/>
      <c r="AAK252" s="258"/>
      <c r="AAL252" s="258"/>
      <c r="AAM252" s="258"/>
      <c r="AAN252" s="258"/>
      <c r="AAO252" s="258"/>
      <c r="AAP252" s="258"/>
      <c r="AAQ252" s="258"/>
      <c r="AAR252" s="258"/>
      <c r="AAS252" s="258"/>
      <c r="AAT252" s="258"/>
      <c r="AAU252" s="258"/>
      <c r="AAV252" s="258"/>
      <c r="AAW252" s="258"/>
      <c r="AAX252" s="258"/>
      <c r="AAY252" s="258"/>
      <c r="AAZ252" s="258"/>
      <c r="ABA252" s="258"/>
      <c r="ABB252" s="258"/>
      <c r="ABC252" s="258"/>
      <c r="ABD252" s="258"/>
      <c r="ABE252" s="258"/>
      <c r="ABF252" s="258"/>
      <c r="ABG252" s="258"/>
      <c r="ABH252" s="258"/>
      <c r="ABI252" s="258"/>
      <c r="ABJ252" s="258"/>
      <c r="ABK252" s="258"/>
      <c r="ABL252" s="258"/>
      <c r="ABM252" s="258"/>
      <c r="ABN252" s="258"/>
      <c r="ABO252" s="258"/>
      <c r="ABP252" s="258"/>
      <c r="ABQ252" s="258"/>
      <c r="ABR252" s="258"/>
      <c r="ABS252" s="258"/>
      <c r="ABT252" s="258"/>
      <c r="ABU252" s="258"/>
      <c r="ABV252" s="258"/>
      <c r="ABW252" s="258"/>
      <c r="ABX252" s="258"/>
      <c r="ABY252" s="258"/>
      <c r="ABZ252" s="258"/>
      <c r="ACA252" s="258"/>
      <c r="ACB252" s="258"/>
      <c r="ACC252" s="258"/>
      <c r="ACD252" s="258"/>
      <c r="ACE252" s="258"/>
      <c r="ACF252" s="258"/>
      <c r="ACG252" s="258"/>
      <c r="ACH252" s="258"/>
      <c r="ACI252" s="258"/>
      <c r="ACJ252" s="258"/>
      <c r="ACK252" s="258"/>
      <c r="ACL252" s="258"/>
      <c r="ACM252" s="258"/>
      <c r="ACN252" s="258"/>
      <c r="ACO252" s="258"/>
      <c r="ACP252" s="258"/>
      <c r="ACQ252" s="258"/>
      <c r="ACR252" s="258"/>
      <c r="ACS252" s="258"/>
      <c r="ACT252" s="258"/>
      <c r="ACU252" s="258"/>
      <c r="ACV252" s="258"/>
      <c r="ACW252" s="258"/>
      <c r="ACX252" s="258"/>
      <c r="ACY252" s="258"/>
      <c r="ACZ252" s="258"/>
      <c r="ADA252" s="258"/>
      <c r="ADB252" s="258"/>
      <c r="ADC252" s="258"/>
      <c r="ADD252" s="258"/>
      <c r="ADE252" s="258"/>
      <c r="ADF252" s="258"/>
      <c r="ADG252" s="258"/>
      <c r="ADH252" s="258"/>
      <c r="ADI252" s="258"/>
      <c r="ADJ252" s="258"/>
      <c r="ADK252" s="258"/>
      <c r="ADL252" s="258"/>
      <c r="ADM252" s="258"/>
      <c r="ADN252" s="258"/>
      <c r="ADO252" s="258"/>
      <c r="ADP252" s="258"/>
      <c r="ADQ252" s="258"/>
      <c r="ADR252" s="258"/>
      <c r="ADS252" s="258"/>
      <c r="ADT252" s="258"/>
      <c r="ADU252" s="258"/>
      <c r="ADV252" s="258"/>
      <c r="ADW252" s="258"/>
      <c r="ADX252" s="258"/>
      <c r="ADY252" s="258"/>
      <c r="ADZ252" s="258"/>
      <c r="AEA252" s="258"/>
      <c r="AEB252" s="258"/>
      <c r="AEC252" s="258"/>
      <c r="AED252" s="258"/>
      <c r="AEE252" s="258"/>
      <c r="AEF252" s="258"/>
      <c r="AEG252" s="258"/>
      <c r="AEH252" s="258"/>
      <c r="AEI252" s="258"/>
      <c r="AEJ252" s="258"/>
      <c r="AEK252" s="258"/>
      <c r="AEL252" s="258"/>
      <c r="AEM252" s="258"/>
      <c r="AEN252" s="258"/>
      <c r="AEO252" s="258"/>
      <c r="AEP252" s="258"/>
      <c r="AEQ252" s="258"/>
      <c r="AER252" s="258"/>
      <c r="AES252" s="258"/>
      <c r="AET252" s="258"/>
      <c r="AEU252" s="258"/>
      <c r="AEV252" s="258"/>
      <c r="AEW252" s="258"/>
      <c r="AEX252" s="258"/>
      <c r="AEY252" s="258"/>
      <c r="AEZ252" s="258"/>
      <c r="AFA252" s="258"/>
      <c r="AFB252" s="258"/>
      <c r="AFC252" s="258"/>
      <c r="AFD252" s="258"/>
      <c r="AFE252" s="258"/>
      <c r="AFF252" s="258"/>
      <c r="AFG252" s="258"/>
      <c r="AFH252" s="258"/>
      <c r="AFI252" s="258"/>
      <c r="AFJ252" s="258"/>
      <c r="AFK252" s="258"/>
      <c r="AFL252" s="258"/>
      <c r="AFM252" s="258"/>
      <c r="AFN252" s="258"/>
      <c r="AFO252" s="258"/>
      <c r="AFP252" s="258"/>
      <c r="AFQ252" s="258"/>
      <c r="AFR252" s="258"/>
      <c r="AFS252" s="258"/>
      <c r="AFT252" s="258"/>
      <c r="AFU252" s="258"/>
      <c r="AFV252" s="258"/>
      <c r="AFW252" s="258"/>
      <c r="AFX252" s="258"/>
      <c r="AFY252" s="258"/>
      <c r="AFZ252" s="258"/>
      <c r="AGA252" s="258"/>
      <c r="AGB252" s="258"/>
      <c r="AGC252" s="258"/>
      <c r="AGD252" s="258"/>
      <c r="AGE252" s="258"/>
      <c r="AGF252" s="258"/>
      <c r="AGG252" s="258"/>
      <c r="AGH252" s="258"/>
      <c r="AGI252" s="258"/>
      <c r="AGJ252" s="258"/>
      <c r="AGK252" s="258"/>
      <c r="AGL252" s="258"/>
      <c r="AGM252" s="258"/>
      <c r="AGN252" s="258"/>
      <c r="AGO252" s="258"/>
      <c r="AGP252" s="258"/>
      <c r="AGQ252" s="258"/>
      <c r="AGR252" s="258"/>
      <c r="AGS252" s="258"/>
      <c r="AGT252" s="258"/>
      <c r="AGU252" s="258"/>
      <c r="AGV252" s="258"/>
      <c r="AGW252" s="258"/>
      <c r="AGX252" s="258"/>
      <c r="AGY252" s="258"/>
      <c r="AGZ252" s="258"/>
      <c r="AHA252" s="258"/>
      <c r="AHB252" s="258"/>
      <c r="AHC252" s="258"/>
      <c r="AHD252" s="258"/>
      <c r="AHE252" s="258"/>
      <c r="AHF252" s="258"/>
      <c r="AHG252" s="258"/>
      <c r="AHH252" s="258"/>
      <c r="AHI252" s="258"/>
      <c r="AHJ252" s="258"/>
      <c r="AHK252" s="258"/>
      <c r="AHL252" s="258"/>
      <c r="AHM252" s="258"/>
      <c r="AHN252" s="258"/>
      <c r="AHO252" s="258"/>
      <c r="AHP252" s="258"/>
      <c r="AHQ252" s="258"/>
      <c r="AHR252" s="258"/>
      <c r="AHS252" s="258"/>
      <c r="AHT252" s="258"/>
      <c r="AHU252" s="258"/>
      <c r="AHV252" s="258"/>
      <c r="AHW252" s="258"/>
      <c r="AHX252" s="258"/>
      <c r="AHY252" s="258"/>
      <c r="AHZ252" s="258"/>
      <c r="AIA252" s="258"/>
      <c r="AIB252" s="258"/>
      <c r="AIC252" s="258"/>
      <c r="AID252" s="258"/>
      <c r="AIE252" s="258"/>
      <c r="AIF252" s="258"/>
      <c r="AIG252" s="258"/>
      <c r="AIH252" s="258"/>
      <c r="AII252" s="258"/>
      <c r="AIJ252" s="258"/>
      <c r="AIK252" s="258"/>
      <c r="AIL252" s="258"/>
      <c r="AIM252" s="258"/>
      <c r="AIN252" s="258"/>
      <c r="AIO252" s="258"/>
      <c r="AIP252" s="258"/>
      <c r="AIQ252" s="258"/>
      <c r="AIR252" s="258"/>
      <c r="AIS252" s="258"/>
      <c r="AIT252" s="258"/>
      <c r="AIU252" s="258"/>
      <c r="AIV252" s="258"/>
      <c r="AIW252" s="258"/>
      <c r="AIX252" s="258"/>
      <c r="AIY252" s="258"/>
      <c r="AIZ252" s="258"/>
      <c r="AJA252" s="258"/>
      <c r="AJB252" s="258"/>
      <c r="AJC252" s="258"/>
      <c r="AJD252" s="258"/>
      <c r="AJE252" s="258"/>
      <c r="AJF252" s="258"/>
      <c r="AJG252" s="258"/>
      <c r="AJH252" s="258"/>
      <c r="AJI252" s="258"/>
      <c r="AJJ252" s="258"/>
      <c r="AJK252" s="258"/>
      <c r="AJL252" s="258"/>
      <c r="AJM252" s="258"/>
      <c r="AJN252" s="258"/>
      <c r="AJO252" s="258"/>
      <c r="AJP252" s="258"/>
      <c r="AJQ252" s="258"/>
      <c r="AJR252" s="258"/>
      <c r="AJS252" s="258"/>
      <c r="AJT252" s="258"/>
      <c r="AJU252" s="258"/>
      <c r="AJV252" s="258"/>
      <c r="AJW252" s="258"/>
      <c r="AJX252" s="258"/>
      <c r="AJY252" s="258"/>
      <c r="AJZ252" s="258"/>
      <c r="AKA252" s="258"/>
      <c r="AKB252" s="258"/>
      <c r="AKC252" s="258"/>
      <c r="AKD252" s="258"/>
      <c r="AKE252" s="258"/>
      <c r="AKF252" s="258"/>
      <c r="AKG252" s="258"/>
      <c r="AKH252" s="258"/>
      <c r="AKI252" s="258"/>
      <c r="AKJ252" s="258"/>
      <c r="AKK252" s="258"/>
      <c r="AKL252" s="258"/>
      <c r="AKM252" s="258"/>
      <c r="AKN252" s="258"/>
      <c r="AKO252" s="258"/>
      <c r="AKP252" s="258"/>
      <c r="AKQ252" s="258"/>
      <c r="AKR252" s="258"/>
      <c r="AKS252" s="258"/>
      <c r="AKT252" s="258"/>
      <c r="AKU252" s="258"/>
      <c r="AKV252" s="258"/>
      <c r="AKW252" s="258"/>
      <c r="AKX252" s="258"/>
      <c r="AKY252" s="258"/>
      <c r="AKZ252" s="258"/>
      <c r="ALA252" s="258"/>
      <c r="ALB252" s="258"/>
      <c r="ALC252" s="258"/>
      <c r="ALD252" s="258"/>
      <c r="ALE252" s="258"/>
      <c r="ALF252" s="258"/>
      <c r="ALG252" s="258"/>
      <c r="ALH252" s="258"/>
      <c r="ALI252" s="258"/>
      <c r="ALJ252" s="258"/>
      <c r="ALK252" s="258"/>
      <c r="ALL252" s="258"/>
      <c r="ALM252" s="258"/>
      <c r="ALN252" s="258"/>
      <c r="ALO252" s="258"/>
      <c r="ALP252" s="258"/>
      <c r="ALQ252" s="258"/>
      <c r="ALR252" s="258"/>
      <c r="ALS252" s="258"/>
      <c r="ALT252" s="258"/>
      <c r="ALU252" s="258"/>
      <c r="ALV252" s="258"/>
      <c r="ALW252" s="258"/>
      <c r="ALX252" s="258"/>
      <c r="ALY252" s="258"/>
      <c r="ALZ252" s="258"/>
      <c r="AMA252" s="258"/>
      <c r="AMB252" s="258"/>
      <c r="AMC252" s="258"/>
    </row>
    <row r="253" customFormat="false" ht="39.75" hidden="false" customHeight="true" outlineLevel="0" collapsed="false">
      <c r="A253" s="935" t="str">
        <f aca="false">A235</f>
        <v>SUBSEÇÃO JUDICIÁRIA DE PASSOS</v>
      </c>
      <c r="B253" s="935"/>
      <c r="C253" s="935"/>
      <c r="D253" s="935"/>
      <c r="E253" s="935"/>
      <c r="F253" s="935"/>
      <c r="G253" s="935"/>
      <c r="H253" s="935"/>
      <c r="I253" s="936" t="n">
        <f aca="false">I248+I252</f>
        <v>17362.26</v>
      </c>
      <c r="J253" s="937"/>
      <c r="L253" s="468"/>
      <c r="M253" s="468"/>
      <c r="N253" s="468"/>
      <c r="O253" s="468"/>
      <c r="P253" s="468"/>
      <c r="Q253" s="468"/>
      <c r="R253" s="468"/>
      <c r="S253" s="837"/>
    </row>
    <row r="254" customFormat="false" ht="32.25" hidden="false" customHeight="true" outlineLevel="0" collapsed="false">
      <c r="A254" s="846" t="str">
        <f aca="false">PMS!$A$7</f>
        <v>SUBSEÇÃO JUDICIÁRIA DE PATOS DE MINAS</v>
      </c>
      <c r="B254" s="846"/>
      <c r="C254" s="846"/>
      <c r="D254" s="15"/>
      <c r="E254" s="15"/>
      <c r="F254" s="15"/>
      <c r="G254" s="847" t="s">
        <v>12</v>
      </c>
      <c r="H254" s="848" t="n">
        <f aca="false">$H$7</f>
        <v>0</v>
      </c>
      <c r="I254" s="848"/>
      <c r="J254" s="849"/>
      <c r="L254" s="468"/>
      <c r="M254" s="468"/>
      <c r="N254" s="468"/>
      <c r="O254" s="468"/>
      <c r="P254" s="468"/>
      <c r="Q254" s="468"/>
      <c r="R254" s="468"/>
      <c r="S254" s="837"/>
    </row>
    <row r="255" customFormat="false" ht="21.75" hidden="false" customHeight="true" outlineLevel="0" collapsed="false">
      <c r="A255" s="850" t="s">
        <v>508</v>
      </c>
      <c r="B255" s="850"/>
      <c r="C255" s="850"/>
      <c r="D255" s="851" t="n">
        <f aca="false">PMS!$G$53</f>
        <v>8558.39</v>
      </c>
      <c r="E255" s="851" t="n">
        <f aca="false">PMS!$H$53</f>
        <v>0</v>
      </c>
      <c r="F255" s="851" t="n">
        <f aca="false">PMS!$I$53</f>
        <v>0</v>
      </c>
      <c r="G255" s="851" t="n">
        <f aca="false">PMS!$J$53</f>
        <v>0</v>
      </c>
      <c r="H255" s="851" t="n">
        <f aca="false">PMS!$K$53</f>
        <v>8771.41</v>
      </c>
      <c r="I255" s="852" t="n">
        <f aca="false">PMS!$L$53</f>
        <v>10438.4</v>
      </c>
      <c r="J255" s="852"/>
      <c r="L255" s="854" t="n">
        <f aca="false">PMS!G20</f>
        <v>3282.37</v>
      </c>
      <c r="M255" s="854" t="n">
        <f aca="false">PMS!H20</f>
        <v>0</v>
      </c>
      <c r="N255" s="854" t="n">
        <f aca="false">PMS!I20</f>
        <v>0</v>
      </c>
      <c r="O255" s="854" t="n">
        <f aca="false">PMS!J20</f>
        <v>0</v>
      </c>
      <c r="P255" s="854" t="n">
        <f aca="false">PMS!K20</f>
        <v>3282.37</v>
      </c>
      <c r="Q255" s="854" t="n">
        <f aca="false">PMS!L20</f>
        <v>4044.85858305455</v>
      </c>
      <c r="R255" s="468"/>
      <c r="S255" s="837"/>
    </row>
    <row r="256" customFormat="false" ht="21.75" hidden="false" customHeight="true" outlineLevel="0" collapsed="false">
      <c r="A256" s="855" t="s">
        <v>509</v>
      </c>
      <c r="B256" s="855"/>
      <c r="C256" s="855"/>
      <c r="D256" s="856" t="n">
        <f aca="false">Dados!$F$37</f>
        <v>1</v>
      </c>
      <c r="E256" s="856" t="n">
        <f aca="false">Dados!$H$37</f>
        <v>0</v>
      </c>
      <c r="F256" s="856" t="n">
        <f aca="false">Dados!$J$37</f>
        <v>0</v>
      </c>
      <c r="G256" s="856" t="n">
        <f aca="false">Dados!$L$37</f>
        <v>0</v>
      </c>
      <c r="H256" s="856" t="n">
        <f aca="false">Dados!$N$37</f>
        <v>1</v>
      </c>
      <c r="I256" s="858" t="n">
        <f aca="false">Dados!$P$37</f>
        <v>1</v>
      </c>
      <c r="J256" s="859"/>
      <c r="L256" s="468" t="n">
        <f aca="false">L255*D256*D257</f>
        <v>3282.37</v>
      </c>
      <c r="M256" s="468" t="n">
        <f aca="false">M255*E256*E257</f>
        <v>0</v>
      </c>
      <c r="N256" s="468" t="n">
        <f aca="false">N255*F256*F257</f>
        <v>0</v>
      </c>
      <c r="O256" s="468" t="n">
        <f aca="false">O255*G256*G257</f>
        <v>0</v>
      </c>
      <c r="P256" s="468" t="n">
        <f aca="false">P255*H256*H257</f>
        <v>6564.74</v>
      </c>
      <c r="Q256" s="938" t="n">
        <f aca="false">Q255*I256*I257</f>
        <v>8089.71716610909</v>
      </c>
      <c r="R256" s="938" t="n">
        <f aca="false">SUM(L256:Q256)</f>
        <v>17936.8271661091</v>
      </c>
      <c r="S256" s="869" t="n">
        <f aca="false">R256*R3</f>
        <v>5944.54792471778</v>
      </c>
      <c r="T256" s="281" t="s">
        <v>536</v>
      </c>
    </row>
    <row r="257" customFormat="false" ht="21.75" hidden="false" customHeight="true" outlineLevel="0" collapsed="false">
      <c r="A257" s="860" t="s">
        <v>510</v>
      </c>
      <c r="B257" s="860"/>
      <c r="C257" s="860"/>
      <c r="D257" s="861" t="n">
        <f aca="false">Dados!$G$37</f>
        <v>1</v>
      </c>
      <c r="E257" s="861" t="n">
        <f aca="false">Dados!$I$37</f>
        <v>0</v>
      </c>
      <c r="F257" s="861" t="n">
        <f aca="false">Dados!$K$37</f>
        <v>0</v>
      </c>
      <c r="G257" s="861" t="n">
        <f aca="false">Dados!$M$37</f>
        <v>0</v>
      </c>
      <c r="H257" s="861" t="n">
        <f aca="false">Dados!$O$37</f>
        <v>2</v>
      </c>
      <c r="I257" s="862" t="n">
        <f aca="false">Dados!$Q$37</f>
        <v>2</v>
      </c>
      <c r="J257" s="863"/>
      <c r="L257" s="468"/>
      <c r="M257" s="468"/>
      <c r="N257" s="468"/>
      <c r="O257" s="468"/>
      <c r="P257" s="468"/>
      <c r="Q257" s="468"/>
      <c r="R257" s="468"/>
      <c r="S257" s="837"/>
    </row>
    <row r="258" customFormat="false" ht="21.75" hidden="false" customHeight="true" outlineLevel="0" collapsed="false">
      <c r="A258" s="864" t="s">
        <v>5</v>
      </c>
      <c r="B258" s="864"/>
      <c r="C258" s="864"/>
      <c r="D258" s="865" t="n">
        <f aca="false">((D255*D256)*D257)</f>
        <v>8558.39</v>
      </c>
      <c r="E258" s="865" t="n">
        <f aca="false">((E255*E256)*E257)</f>
        <v>0</v>
      </c>
      <c r="F258" s="865" t="n">
        <f aca="false">((F255*F256)*F257)</f>
        <v>0</v>
      </c>
      <c r="G258" s="865" t="n">
        <f aca="false">((G255*G256)*G257)</f>
        <v>0</v>
      </c>
      <c r="H258" s="865" t="n">
        <f aca="false">((H255*H256)*H257)</f>
        <v>17542.82</v>
      </c>
      <c r="I258" s="866" t="n">
        <f aca="false">((I255*I256)*I257)</f>
        <v>20876.8</v>
      </c>
      <c r="J258" s="867"/>
      <c r="L258" s="468"/>
      <c r="M258" s="468"/>
      <c r="N258" s="468"/>
      <c r="O258" s="468"/>
      <c r="P258" s="468"/>
      <c r="Q258" s="468"/>
      <c r="R258" s="468"/>
      <c r="S258" s="837"/>
    </row>
    <row r="259" customFormat="false" ht="21.75" hidden="false" customHeight="true" outlineLevel="0" collapsed="false">
      <c r="A259" s="870" t="s">
        <v>511</v>
      </c>
      <c r="B259" s="871" t="s">
        <v>512</v>
      </c>
      <c r="C259" s="872" t="s">
        <v>513</v>
      </c>
      <c r="D259" s="873" t="n">
        <v>0</v>
      </c>
      <c r="E259" s="873" t="n">
        <v>0</v>
      </c>
      <c r="F259" s="873" t="n">
        <v>0</v>
      </c>
      <c r="G259" s="873" t="n">
        <v>0</v>
      </c>
      <c r="H259" s="873" t="n">
        <v>0</v>
      </c>
      <c r="I259" s="875" t="n">
        <v>0</v>
      </c>
      <c r="J259" s="876"/>
      <c r="L259" s="468"/>
      <c r="M259" s="468"/>
      <c r="N259" s="468"/>
      <c r="O259" s="468"/>
      <c r="P259" s="468"/>
      <c r="Q259" s="468"/>
      <c r="R259" s="468"/>
      <c r="S259" s="837"/>
    </row>
    <row r="260" customFormat="false" ht="21.75" hidden="false" customHeight="true" outlineLevel="0" collapsed="false">
      <c r="A260" s="870"/>
      <c r="B260" s="871"/>
      <c r="C260" s="877" t="s">
        <v>384</v>
      </c>
      <c r="D260" s="878" t="n">
        <f aca="false">ROUND((D255/30*D259),2)</f>
        <v>0</v>
      </c>
      <c r="E260" s="878" t="n">
        <f aca="false">ROUND((E255/30*E259),2)</f>
        <v>0</v>
      </c>
      <c r="F260" s="878" t="n">
        <f aca="false">ROUND((F255/30*F259),2)</f>
        <v>0</v>
      </c>
      <c r="G260" s="878" t="n">
        <f aca="false">ROUND((G255/30*G259),2)</f>
        <v>0</v>
      </c>
      <c r="H260" s="878" t="n">
        <f aca="false">ROUND((H255/30*H259),2)</f>
        <v>0</v>
      </c>
      <c r="I260" s="879" t="n">
        <f aca="false">ROUND((I255/30*I259),2)</f>
        <v>0</v>
      </c>
      <c r="J260" s="880"/>
      <c r="L260" s="468"/>
      <c r="M260" s="468"/>
      <c r="N260" s="468"/>
      <c r="O260" s="468"/>
      <c r="P260" s="468"/>
      <c r="Q260" s="468"/>
      <c r="R260" s="468"/>
      <c r="S260" s="837"/>
    </row>
    <row r="261" s="258" customFormat="true" ht="21.75" hidden="false" customHeight="true" outlineLevel="0" collapsed="false">
      <c r="A261" s="870"/>
      <c r="B261" s="881" t="s">
        <v>514</v>
      </c>
      <c r="C261" s="882" t="s">
        <v>515</v>
      </c>
      <c r="D261" s="883" t="n">
        <f aca="false">PMS!$G$87</f>
        <v>6971.38</v>
      </c>
      <c r="E261" s="883" t="n">
        <f aca="false">PMS!$H$87</f>
        <v>0</v>
      </c>
      <c r="F261" s="883" t="n">
        <f aca="false">PMS!$I$87</f>
        <v>0</v>
      </c>
      <c r="G261" s="883" t="n">
        <f aca="false">PMS!$J$87</f>
        <v>0</v>
      </c>
      <c r="H261" s="883" t="n">
        <f aca="false">PMS!$K$87</f>
        <v>7184.41</v>
      </c>
      <c r="I261" s="884" t="n">
        <f aca="false">PMS!$L$87</f>
        <v>8625.54</v>
      </c>
      <c r="J261" s="885"/>
      <c r="L261" s="468"/>
      <c r="M261" s="468"/>
      <c r="N261" s="468"/>
      <c r="O261" s="468"/>
      <c r="P261" s="468"/>
      <c r="Q261" s="468"/>
      <c r="R261" s="468"/>
      <c r="S261" s="837"/>
    </row>
    <row r="262" s="258" customFormat="true" ht="21.75" hidden="false" customHeight="true" outlineLevel="0" collapsed="false">
      <c r="A262" s="870"/>
      <c r="B262" s="881"/>
      <c r="C262" s="886" t="s">
        <v>516</v>
      </c>
      <c r="D262" s="887" t="n">
        <v>0</v>
      </c>
      <c r="E262" s="887" t="n">
        <v>0</v>
      </c>
      <c r="F262" s="887" t="n">
        <v>0</v>
      </c>
      <c r="G262" s="887" t="n">
        <v>0</v>
      </c>
      <c r="H262" s="887" t="n">
        <v>0</v>
      </c>
      <c r="I262" s="888" t="n">
        <v>0</v>
      </c>
      <c r="J262" s="889"/>
      <c r="L262" s="468"/>
      <c r="M262" s="468"/>
      <c r="N262" s="468"/>
      <c r="O262" s="468"/>
      <c r="P262" s="468"/>
      <c r="Q262" s="468"/>
      <c r="R262" s="468"/>
      <c r="S262" s="837"/>
    </row>
    <row r="263" s="258" customFormat="true" ht="21.75" hidden="false" customHeight="true" outlineLevel="0" collapsed="false">
      <c r="A263" s="870"/>
      <c r="B263" s="881"/>
      <c r="C263" s="890" t="s">
        <v>517</v>
      </c>
      <c r="D263" s="891" t="n">
        <f aca="false">ROUND(((D261/30)*D262),2)</f>
        <v>0</v>
      </c>
      <c r="E263" s="891" t="n">
        <f aca="false">ROUND(((E261/30)*E262),2)</f>
        <v>0</v>
      </c>
      <c r="F263" s="891" t="n">
        <f aca="false">ROUND(((F261/30)*F262),2)</f>
        <v>0</v>
      </c>
      <c r="G263" s="891" t="n">
        <f aca="false">ROUND(((G261/30)*G262),2)</f>
        <v>0</v>
      </c>
      <c r="H263" s="891" t="n">
        <f aca="false">ROUND(((H261/30)*H262),2)</f>
        <v>0</v>
      </c>
      <c r="I263" s="892" t="n">
        <f aca="false">ROUND(((I261/30)*I262),2)</f>
        <v>0</v>
      </c>
      <c r="J263" s="893"/>
      <c r="L263" s="468"/>
      <c r="M263" s="468"/>
      <c r="N263" s="468"/>
      <c r="O263" s="468"/>
      <c r="P263" s="468"/>
      <c r="Q263" s="468"/>
      <c r="R263" s="468"/>
      <c r="S263" s="837"/>
    </row>
    <row r="264" customFormat="false" ht="39" hidden="false" customHeight="true" outlineLevel="0" collapsed="false">
      <c r="A264" s="894" t="s">
        <v>518</v>
      </c>
      <c r="B264" s="894"/>
      <c r="C264" s="894"/>
      <c r="D264" s="895" t="n">
        <f aca="false">D260+D263</f>
        <v>0</v>
      </c>
      <c r="E264" s="895" t="n">
        <f aca="false">E260+E263</f>
        <v>0</v>
      </c>
      <c r="F264" s="895" t="n">
        <f aca="false">F260+F263</f>
        <v>0</v>
      </c>
      <c r="G264" s="895" t="n">
        <f aca="false">G260+G263</f>
        <v>0</v>
      </c>
      <c r="H264" s="895" t="n">
        <f aca="false">H260+H263</f>
        <v>0</v>
      </c>
      <c r="I264" s="896" t="n">
        <f aca="false">I260+I263</f>
        <v>0</v>
      </c>
      <c r="J264" s="897"/>
      <c r="L264" s="468"/>
      <c r="M264" s="468"/>
      <c r="N264" s="468"/>
      <c r="O264" s="468"/>
      <c r="P264" s="468"/>
      <c r="Q264" s="468"/>
      <c r="R264" s="468"/>
      <c r="S264" s="837"/>
    </row>
    <row r="265" customFormat="false" ht="39.75" hidden="false" customHeight="true" outlineLevel="0" collapsed="false">
      <c r="A265" s="898" t="str">
        <f aca="false">A18</f>
        <v>TOTAL CATEGORIA</v>
      </c>
      <c r="B265" s="899"/>
      <c r="C265" s="899"/>
      <c r="D265" s="900" t="n">
        <f aca="false">D258-D264</f>
        <v>8558.39</v>
      </c>
      <c r="E265" s="900" t="n">
        <f aca="false">E258-E264</f>
        <v>0</v>
      </c>
      <c r="F265" s="900" t="n">
        <f aca="false">F258-F264</f>
        <v>0</v>
      </c>
      <c r="G265" s="900" t="n">
        <f aca="false">G258-G264</f>
        <v>0</v>
      </c>
      <c r="H265" s="900" t="n">
        <f aca="false">H258-H264</f>
        <v>17542.82</v>
      </c>
      <c r="I265" s="901" t="n">
        <f aca="false">I258-I264</f>
        <v>20876.8</v>
      </c>
      <c r="J265" s="902"/>
      <c r="L265" s="468"/>
      <c r="M265" s="468"/>
      <c r="N265" s="468"/>
      <c r="O265" s="468"/>
      <c r="P265" s="468"/>
      <c r="Q265" s="468"/>
      <c r="R265" s="468"/>
      <c r="S265" s="837"/>
    </row>
    <row r="266" customFormat="false" ht="27.75" hidden="false" customHeight="true" outlineLevel="0" collapsed="false">
      <c r="A266" s="903" t="s">
        <v>534</v>
      </c>
      <c r="B266" s="903"/>
      <c r="C266" s="903"/>
      <c r="D266" s="903"/>
      <c r="E266" s="903"/>
      <c r="F266" s="903"/>
      <c r="G266" s="903"/>
      <c r="H266" s="903"/>
      <c r="I266" s="904" t="n">
        <f aca="false">SUM(D265:I265)</f>
        <v>46978.01</v>
      </c>
      <c r="J266" s="905" t="n">
        <f aca="false">RESUMO!F59</f>
        <v>0</v>
      </c>
      <c r="L266" s="468"/>
      <c r="M266" s="468"/>
      <c r="N266" s="468"/>
      <c r="O266" s="468"/>
      <c r="P266" s="468"/>
      <c r="Q266" s="468"/>
      <c r="R266" s="468"/>
      <c r="S266" s="837"/>
    </row>
    <row r="267" customFormat="false" ht="27.75" hidden="false" customHeight="true" outlineLevel="0" collapsed="false">
      <c r="A267" s="906" t="s">
        <v>521</v>
      </c>
      <c r="B267" s="906"/>
      <c r="C267" s="906"/>
      <c r="D267" s="906"/>
      <c r="E267" s="906"/>
      <c r="F267" s="906"/>
      <c r="G267" s="906"/>
      <c r="H267" s="906"/>
      <c r="I267" s="907" t="n">
        <f aca="false">RESUMO!N22</f>
        <v>46978.01</v>
      </c>
      <c r="J267" s="908"/>
      <c r="L267" s="468"/>
      <c r="M267" s="468"/>
      <c r="N267" s="468"/>
      <c r="O267" s="468"/>
      <c r="P267" s="468"/>
      <c r="Q267" s="468"/>
      <c r="R267" s="468"/>
      <c r="S267" s="837"/>
    </row>
    <row r="268" customFormat="false" ht="27.75" hidden="false" customHeight="true" outlineLevel="0" collapsed="false">
      <c r="A268" s="909" t="s">
        <v>522</v>
      </c>
      <c r="B268" s="909"/>
      <c r="C268" s="909"/>
      <c r="D268" s="909"/>
      <c r="E268" s="909"/>
      <c r="F268" s="909"/>
      <c r="G268" s="910"/>
      <c r="H268" s="911"/>
      <c r="I268" s="912"/>
      <c r="J268" s="912"/>
      <c r="L268" s="468"/>
      <c r="M268" s="468"/>
      <c r="N268" s="468"/>
      <c r="O268" s="468"/>
      <c r="P268" s="468"/>
      <c r="Q268" s="468"/>
      <c r="R268" s="468"/>
      <c r="S268" s="837"/>
    </row>
    <row r="269" customFormat="false" ht="27.75" hidden="false" customHeight="true" outlineLevel="0" collapsed="false">
      <c r="A269" s="913"/>
      <c r="B269" s="914"/>
      <c r="C269" s="915"/>
      <c r="D269" s="915"/>
      <c r="E269" s="915"/>
      <c r="F269" s="917"/>
      <c r="G269" s="918"/>
      <c r="H269" s="919"/>
      <c r="I269" s="920"/>
      <c r="J269" s="921"/>
      <c r="L269" s="922"/>
      <c r="M269" s="922"/>
      <c r="N269" s="922"/>
      <c r="O269" s="922"/>
      <c r="P269" s="922"/>
      <c r="Q269" s="922"/>
      <c r="R269" s="922"/>
      <c r="S269" s="923"/>
    </row>
    <row r="270" customFormat="false" ht="27.75" hidden="false" customHeight="true" outlineLevel="0" collapsed="false">
      <c r="A270" s="913"/>
      <c r="B270" s="924"/>
      <c r="C270" s="258"/>
      <c r="D270" s="258"/>
      <c r="E270" s="258"/>
      <c r="F270" s="925"/>
      <c r="G270" s="926"/>
      <c r="H270" s="927"/>
      <c r="I270" s="928"/>
      <c r="J270" s="929"/>
      <c r="L270" s="922"/>
      <c r="M270" s="922"/>
      <c r="N270" s="922"/>
      <c r="O270" s="922"/>
      <c r="P270" s="922"/>
      <c r="Q270" s="922"/>
      <c r="R270" s="922"/>
      <c r="S270" s="923"/>
      <c r="W270" s="258"/>
      <c r="X270" s="258"/>
      <c r="Y270" s="258"/>
      <c r="Z270" s="258"/>
      <c r="AA270" s="258"/>
      <c r="AB270" s="258"/>
      <c r="AC270" s="258"/>
      <c r="AD270" s="258"/>
      <c r="AE270" s="258"/>
      <c r="AF270" s="258"/>
      <c r="AG270" s="258"/>
      <c r="AH270" s="258"/>
      <c r="AI270" s="258"/>
      <c r="AJ270" s="258"/>
      <c r="AK270" s="258"/>
      <c r="AL270" s="258"/>
      <c r="AM270" s="258"/>
      <c r="AN270" s="258"/>
      <c r="AO270" s="258"/>
      <c r="AP270" s="258"/>
      <c r="AQ270" s="258"/>
      <c r="AR270" s="258"/>
      <c r="AS270" s="258"/>
      <c r="AT270" s="258"/>
      <c r="AU270" s="258"/>
      <c r="AV270" s="258"/>
      <c r="AW270" s="258"/>
      <c r="AX270" s="258"/>
      <c r="AY270" s="258"/>
      <c r="AZ270" s="258"/>
      <c r="BA270" s="258"/>
      <c r="BB270" s="258"/>
      <c r="BC270" s="258"/>
      <c r="BD270" s="258"/>
      <c r="BE270" s="258"/>
      <c r="BF270" s="258"/>
      <c r="BG270" s="258"/>
      <c r="BH270" s="258"/>
      <c r="BI270" s="258"/>
      <c r="BJ270" s="258"/>
      <c r="BK270" s="258"/>
      <c r="BL270" s="258"/>
      <c r="BM270" s="258"/>
      <c r="BN270" s="258"/>
      <c r="BO270" s="258"/>
      <c r="BP270" s="258"/>
      <c r="BQ270" s="258"/>
      <c r="BR270" s="258"/>
      <c r="BS270" s="258"/>
      <c r="BT270" s="258"/>
      <c r="BU270" s="258"/>
      <c r="BV270" s="258"/>
      <c r="BW270" s="258"/>
      <c r="BX270" s="258"/>
      <c r="BY270" s="258"/>
      <c r="BZ270" s="258"/>
      <c r="CA270" s="258"/>
      <c r="CB270" s="258"/>
      <c r="CC270" s="258"/>
      <c r="CD270" s="258"/>
      <c r="CE270" s="258"/>
      <c r="CF270" s="258"/>
      <c r="CG270" s="258"/>
      <c r="CH270" s="258"/>
      <c r="CI270" s="258"/>
      <c r="CJ270" s="258"/>
      <c r="CK270" s="258"/>
      <c r="CL270" s="258"/>
      <c r="CM270" s="258"/>
      <c r="CN270" s="258"/>
      <c r="CO270" s="258"/>
      <c r="CP270" s="258"/>
      <c r="CQ270" s="258"/>
      <c r="CR270" s="258"/>
      <c r="CS270" s="258"/>
      <c r="CT270" s="258"/>
      <c r="CU270" s="258"/>
      <c r="CV270" s="258"/>
      <c r="CW270" s="258"/>
      <c r="CX270" s="258"/>
      <c r="CY270" s="258"/>
      <c r="CZ270" s="258"/>
      <c r="DA270" s="258"/>
      <c r="DB270" s="258"/>
      <c r="DC270" s="258"/>
      <c r="DD270" s="258"/>
      <c r="DE270" s="258"/>
      <c r="DF270" s="258"/>
      <c r="DG270" s="258"/>
      <c r="DH270" s="258"/>
      <c r="DI270" s="258"/>
      <c r="DJ270" s="258"/>
      <c r="DK270" s="258"/>
      <c r="DL270" s="258"/>
      <c r="DM270" s="258"/>
      <c r="DN270" s="258"/>
      <c r="DO270" s="258"/>
      <c r="DP270" s="258"/>
      <c r="DQ270" s="258"/>
      <c r="DR270" s="258"/>
      <c r="DS270" s="258"/>
      <c r="DT270" s="258"/>
      <c r="DU270" s="258"/>
      <c r="DV270" s="258"/>
      <c r="DW270" s="258"/>
      <c r="DX270" s="258"/>
      <c r="DY270" s="258"/>
      <c r="DZ270" s="258"/>
      <c r="EA270" s="258"/>
      <c r="EB270" s="258"/>
      <c r="EC270" s="258"/>
      <c r="ED270" s="258"/>
      <c r="EE270" s="258"/>
      <c r="EF270" s="258"/>
      <c r="EG270" s="258"/>
      <c r="EH270" s="258"/>
      <c r="EI270" s="258"/>
      <c r="EJ270" s="258"/>
      <c r="EK270" s="258"/>
      <c r="EL270" s="258"/>
      <c r="EM270" s="258"/>
      <c r="EN270" s="258"/>
      <c r="EO270" s="258"/>
      <c r="EP270" s="258"/>
      <c r="EQ270" s="258"/>
      <c r="ER270" s="258"/>
      <c r="ES270" s="258"/>
      <c r="ET270" s="258"/>
      <c r="EU270" s="258"/>
      <c r="EV270" s="258"/>
      <c r="EW270" s="258"/>
      <c r="EX270" s="258"/>
      <c r="EY270" s="258"/>
      <c r="EZ270" s="258"/>
      <c r="FA270" s="258"/>
      <c r="FB270" s="258"/>
      <c r="FC270" s="258"/>
      <c r="FD270" s="258"/>
      <c r="FE270" s="258"/>
      <c r="FF270" s="258"/>
      <c r="FG270" s="258"/>
      <c r="FH270" s="258"/>
      <c r="FI270" s="258"/>
      <c r="FJ270" s="258"/>
      <c r="FK270" s="258"/>
      <c r="FL270" s="258"/>
      <c r="FM270" s="258"/>
      <c r="FN270" s="258"/>
      <c r="FO270" s="258"/>
      <c r="FP270" s="258"/>
      <c r="FQ270" s="258"/>
      <c r="FR270" s="258"/>
      <c r="FS270" s="258"/>
      <c r="FT270" s="258"/>
      <c r="FU270" s="258"/>
      <c r="FV270" s="258"/>
      <c r="FW270" s="258"/>
      <c r="FX270" s="258"/>
      <c r="FY270" s="258"/>
      <c r="FZ270" s="258"/>
      <c r="GA270" s="258"/>
      <c r="GB270" s="258"/>
      <c r="GC270" s="258"/>
      <c r="GD270" s="258"/>
      <c r="GE270" s="258"/>
      <c r="GF270" s="258"/>
      <c r="GG270" s="258"/>
      <c r="GH270" s="258"/>
      <c r="GI270" s="258"/>
      <c r="GJ270" s="258"/>
      <c r="GK270" s="258"/>
      <c r="GL270" s="258"/>
      <c r="GM270" s="258"/>
      <c r="GN270" s="258"/>
      <c r="GO270" s="258"/>
      <c r="GP270" s="258"/>
      <c r="GQ270" s="258"/>
      <c r="GR270" s="258"/>
      <c r="GS270" s="258"/>
      <c r="GT270" s="258"/>
      <c r="GU270" s="258"/>
      <c r="GV270" s="258"/>
      <c r="GW270" s="258"/>
      <c r="GX270" s="258"/>
      <c r="GY270" s="258"/>
      <c r="GZ270" s="258"/>
      <c r="HA270" s="258"/>
      <c r="HB270" s="258"/>
      <c r="HC270" s="258"/>
      <c r="HD270" s="258"/>
      <c r="HE270" s="258"/>
      <c r="HF270" s="258"/>
      <c r="HG270" s="258"/>
      <c r="HH270" s="258"/>
      <c r="HI270" s="258"/>
      <c r="HJ270" s="258"/>
      <c r="HK270" s="258"/>
      <c r="HL270" s="258"/>
      <c r="HM270" s="258"/>
      <c r="HN270" s="258"/>
      <c r="HO270" s="258"/>
      <c r="HP270" s="258"/>
      <c r="HQ270" s="258"/>
      <c r="HR270" s="258"/>
      <c r="HS270" s="258"/>
      <c r="HT270" s="258"/>
      <c r="HU270" s="258"/>
      <c r="HV270" s="258"/>
      <c r="HW270" s="258"/>
      <c r="HX270" s="258"/>
      <c r="HY270" s="258"/>
      <c r="HZ270" s="258"/>
      <c r="IA270" s="258"/>
      <c r="IB270" s="258"/>
      <c r="IC270" s="258"/>
      <c r="ID270" s="258"/>
      <c r="IE270" s="258"/>
      <c r="IF270" s="258"/>
      <c r="IG270" s="258"/>
      <c r="IH270" s="258"/>
      <c r="II270" s="258"/>
      <c r="IJ270" s="258"/>
      <c r="IK270" s="258"/>
      <c r="IL270" s="258"/>
      <c r="IM270" s="258"/>
      <c r="IN270" s="258"/>
      <c r="IO270" s="258"/>
      <c r="IP270" s="258"/>
      <c r="IQ270" s="258"/>
      <c r="IR270" s="258"/>
      <c r="IS270" s="258"/>
      <c r="IT270" s="258"/>
      <c r="IU270" s="258"/>
      <c r="IV270" s="258"/>
      <c r="IW270" s="258"/>
      <c r="IX270" s="258"/>
      <c r="IY270" s="258"/>
      <c r="IZ270" s="258"/>
      <c r="JA270" s="258"/>
      <c r="JB270" s="258"/>
      <c r="JC270" s="258"/>
      <c r="JD270" s="258"/>
      <c r="JE270" s="258"/>
      <c r="JF270" s="258"/>
      <c r="JG270" s="258"/>
      <c r="JH270" s="258"/>
      <c r="JI270" s="258"/>
      <c r="JJ270" s="258"/>
      <c r="JK270" s="258"/>
      <c r="JL270" s="258"/>
      <c r="JM270" s="258"/>
      <c r="JN270" s="258"/>
      <c r="JO270" s="258"/>
      <c r="JP270" s="258"/>
      <c r="JQ270" s="258"/>
      <c r="JR270" s="258"/>
      <c r="JS270" s="258"/>
      <c r="JT270" s="258"/>
      <c r="JU270" s="258"/>
      <c r="JV270" s="258"/>
      <c r="JW270" s="258"/>
      <c r="JX270" s="258"/>
      <c r="JY270" s="258"/>
      <c r="JZ270" s="258"/>
      <c r="KA270" s="258"/>
      <c r="KB270" s="258"/>
      <c r="KC270" s="258"/>
      <c r="KD270" s="258"/>
      <c r="KE270" s="258"/>
      <c r="KF270" s="258"/>
      <c r="KG270" s="258"/>
      <c r="KH270" s="258"/>
      <c r="KI270" s="258"/>
      <c r="KJ270" s="258"/>
      <c r="KK270" s="258"/>
      <c r="KL270" s="258"/>
      <c r="KM270" s="258"/>
      <c r="KN270" s="258"/>
      <c r="KO270" s="258"/>
      <c r="KP270" s="258"/>
      <c r="KQ270" s="258"/>
      <c r="KR270" s="258"/>
      <c r="KS270" s="258"/>
      <c r="KT270" s="258"/>
      <c r="KU270" s="258"/>
      <c r="KV270" s="258"/>
      <c r="KW270" s="258"/>
      <c r="KX270" s="258"/>
      <c r="KY270" s="258"/>
      <c r="KZ270" s="258"/>
      <c r="LA270" s="258"/>
      <c r="LB270" s="258"/>
      <c r="LC270" s="258"/>
      <c r="LD270" s="258"/>
      <c r="LE270" s="258"/>
      <c r="LF270" s="258"/>
      <c r="LG270" s="258"/>
      <c r="LH270" s="258"/>
      <c r="LI270" s="258"/>
      <c r="LJ270" s="258"/>
      <c r="LK270" s="258"/>
      <c r="LL270" s="258"/>
      <c r="LM270" s="258"/>
      <c r="LN270" s="258"/>
      <c r="LO270" s="258"/>
      <c r="LP270" s="258"/>
      <c r="LQ270" s="258"/>
      <c r="LR270" s="258"/>
      <c r="LS270" s="258"/>
      <c r="LT270" s="258"/>
      <c r="LU270" s="258"/>
      <c r="LV270" s="258"/>
      <c r="LW270" s="258"/>
      <c r="LX270" s="258"/>
      <c r="LY270" s="258"/>
      <c r="LZ270" s="258"/>
      <c r="MA270" s="258"/>
      <c r="MB270" s="258"/>
      <c r="MC270" s="258"/>
      <c r="MD270" s="258"/>
      <c r="ME270" s="258"/>
      <c r="MF270" s="258"/>
      <c r="MG270" s="258"/>
      <c r="MH270" s="258"/>
      <c r="MI270" s="258"/>
      <c r="MJ270" s="258"/>
      <c r="MK270" s="258"/>
      <c r="ML270" s="258"/>
      <c r="MM270" s="258"/>
      <c r="MN270" s="258"/>
      <c r="MO270" s="258"/>
      <c r="MP270" s="258"/>
      <c r="MQ270" s="258"/>
      <c r="MR270" s="258"/>
      <c r="MS270" s="258"/>
      <c r="MT270" s="258"/>
      <c r="MU270" s="258"/>
      <c r="MV270" s="258"/>
      <c r="MW270" s="258"/>
      <c r="MX270" s="258"/>
      <c r="MY270" s="258"/>
      <c r="MZ270" s="258"/>
      <c r="NA270" s="258"/>
      <c r="NB270" s="258"/>
      <c r="NC270" s="258"/>
      <c r="ND270" s="258"/>
      <c r="NE270" s="258"/>
      <c r="NF270" s="258"/>
      <c r="NG270" s="258"/>
      <c r="NH270" s="258"/>
      <c r="NI270" s="258"/>
      <c r="NJ270" s="258"/>
      <c r="NK270" s="258"/>
      <c r="NL270" s="258"/>
      <c r="NM270" s="258"/>
      <c r="NN270" s="258"/>
      <c r="NO270" s="258"/>
      <c r="NP270" s="258"/>
      <c r="NQ270" s="258"/>
      <c r="NR270" s="258"/>
      <c r="NS270" s="258"/>
      <c r="NT270" s="258"/>
      <c r="NU270" s="258"/>
      <c r="NV270" s="258"/>
      <c r="NW270" s="258"/>
      <c r="NX270" s="258"/>
      <c r="NY270" s="258"/>
      <c r="NZ270" s="258"/>
      <c r="OA270" s="258"/>
      <c r="OB270" s="258"/>
      <c r="OC270" s="258"/>
      <c r="OD270" s="258"/>
      <c r="OE270" s="258"/>
      <c r="OF270" s="258"/>
      <c r="OG270" s="258"/>
      <c r="OH270" s="258"/>
      <c r="OI270" s="258"/>
      <c r="OJ270" s="258"/>
      <c r="OK270" s="258"/>
      <c r="OL270" s="258"/>
      <c r="OM270" s="258"/>
      <c r="ON270" s="258"/>
      <c r="OO270" s="258"/>
      <c r="OP270" s="258"/>
      <c r="OQ270" s="258"/>
      <c r="OR270" s="258"/>
      <c r="OS270" s="258"/>
      <c r="OT270" s="258"/>
      <c r="OU270" s="258"/>
      <c r="OV270" s="258"/>
      <c r="OW270" s="258"/>
      <c r="OX270" s="258"/>
      <c r="OY270" s="258"/>
      <c r="OZ270" s="258"/>
      <c r="PA270" s="258"/>
      <c r="PB270" s="258"/>
      <c r="PC270" s="258"/>
      <c r="PD270" s="258"/>
      <c r="PE270" s="258"/>
      <c r="PF270" s="258"/>
      <c r="PG270" s="258"/>
      <c r="PH270" s="258"/>
      <c r="PI270" s="258"/>
      <c r="PJ270" s="258"/>
      <c r="PK270" s="258"/>
      <c r="PL270" s="258"/>
      <c r="PM270" s="258"/>
      <c r="PN270" s="258"/>
      <c r="PO270" s="258"/>
      <c r="PP270" s="258"/>
      <c r="PQ270" s="258"/>
      <c r="PR270" s="258"/>
      <c r="PS270" s="258"/>
      <c r="PT270" s="258"/>
      <c r="PU270" s="258"/>
      <c r="PV270" s="258"/>
      <c r="PW270" s="258"/>
      <c r="PX270" s="258"/>
      <c r="PY270" s="258"/>
      <c r="PZ270" s="258"/>
      <c r="QA270" s="258"/>
      <c r="QB270" s="258"/>
      <c r="QC270" s="258"/>
      <c r="QD270" s="258"/>
      <c r="QE270" s="258"/>
      <c r="QF270" s="258"/>
      <c r="QG270" s="258"/>
      <c r="QH270" s="258"/>
      <c r="QI270" s="258"/>
      <c r="QJ270" s="258"/>
      <c r="QK270" s="258"/>
      <c r="QL270" s="258"/>
      <c r="QM270" s="258"/>
      <c r="QN270" s="258"/>
      <c r="QO270" s="258"/>
      <c r="QP270" s="258"/>
      <c r="QQ270" s="258"/>
      <c r="QR270" s="258"/>
      <c r="QS270" s="258"/>
      <c r="QT270" s="258"/>
      <c r="QU270" s="258"/>
      <c r="QV270" s="258"/>
      <c r="QW270" s="258"/>
      <c r="QX270" s="258"/>
      <c r="QY270" s="258"/>
      <c r="QZ270" s="258"/>
      <c r="RA270" s="258"/>
      <c r="RB270" s="258"/>
      <c r="RC270" s="258"/>
      <c r="RD270" s="258"/>
      <c r="RE270" s="258"/>
      <c r="RF270" s="258"/>
      <c r="RG270" s="258"/>
      <c r="RH270" s="258"/>
      <c r="RI270" s="258"/>
      <c r="RJ270" s="258"/>
      <c r="RK270" s="258"/>
      <c r="RL270" s="258"/>
      <c r="RM270" s="258"/>
      <c r="RN270" s="258"/>
      <c r="RO270" s="258"/>
      <c r="RP270" s="258"/>
      <c r="RQ270" s="258"/>
      <c r="RR270" s="258"/>
      <c r="RS270" s="258"/>
      <c r="RT270" s="258"/>
      <c r="RU270" s="258"/>
      <c r="RV270" s="258"/>
      <c r="RW270" s="258"/>
      <c r="RX270" s="258"/>
      <c r="RY270" s="258"/>
      <c r="RZ270" s="258"/>
      <c r="SA270" s="258"/>
      <c r="SB270" s="258"/>
      <c r="SC270" s="258"/>
      <c r="SD270" s="258"/>
      <c r="SE270" s="258"/>
      <c r="SF270" s="258"/>
      <c r="SG270" s="258"/>
      <c r="SH270" s="258"/>
      <c r="SI270" s="258"/>
      <c r="SJ270" s="258"/>
      <c r="SK270" s="258"/>
      <c r="SL270" s="258"/>
      <c r="SM270" s="258"/>
      <c r="SN270" s="258"/>
      <c r="SO270" s="258"/>
      <c r="SP270" s="258"/>
      <c r="SQ270" s="258"/>
      <c r="SR270" s="258"/>
      <c r="SS270" s="258"/>
      <c r="ST270" s="258"/>
      <c r="SU270" s="258"/>
      <c r="SV270" s="258"/>
      <c r="SW270" s="258"/>
      <c r="SX270" s="258"/>
      <c r="SY270" s="258"/>
      <c r="SZ270" s="258"/>
      <c r="TA270" s="258"/>
      <c r="TB270" s="258"/>
      <c r="TC270" s="258"/>
      <c r="TD270" s="258"/>
      <c r="TE270" s="258"/>
      <c r="TF270" s="258"/>
      <c r="TG270" s="258"/>
      <c r="TH270" s="258"/>
      <c r="TI270" s="258"/>
      <c r="TJ270" s="258"/>
      <c r="TK270" s="258"/>
      <c r="TL270" s="258"/>
      <c r="TM270" s="258"/>
      <c r="TN270" s="258"/>
      <c r="TO270" s="258"/>
      <c r="TP270" s="258"/>
      <c r="TQ270" s="258"/>
      <c r="TR270" s="258"/>
      <c r="TS270" s="258"/>
      <c r="TT270" s="258"/>
      <c r="TU270" s="258"/>
      <c r="TV270" s="258"/>
      <c r="TW270" s="258"/>
      <c r="TX270" s="258"/>
      <c r="TY270" s="258"/>
      <c r="TZ270" s="258"/>
      <c r="UA270" s="258"/>
      <c r="UB270" s="258"/>
      <c r="UC270" s="258"/>
      <c r="UD270" s="258"/>
      <c r="UE270" s="258"/>
      <c r="UF270" s="258"/>
      <c r="UG270" s="258"/>
      <c r="UH270" s="258"/>
      <c r="UI270" s="258"/>
      <c r="UJ270" s="258"/>
      <c r="UK270" s="258"/>
      <c r="UL270" s="258"/>
      <c r="UM270" s="258"/>
      <c r="UN270" s="258"/>
      <c r="UO270" s="258"/>
      <c r="UP270" s="258"/>
      <c r="UQ270" s="258"/>
      <c r="UR270" s="258"/>
      <c r="US270" s="258"/>
      <c r="UT270" s="258"/>
      <c r="UU270" s="258"/>
      <c r="UV270" s="258"/>
      <c r="UW270" s="258"/>
      <c r="UX270" s="258"/>
      <c r="UY270" s="258"/>
      <c r="UZ270" s="258"/>
      <c r="VA270" s="258"/>
      <c r="VB270" s="258"/>
      <c r="VC270" s="258"/>
      <c r="VD270" s="258"/>
      <c r="VE270" s="258"/>
      <c r="VF270" s="258"/>
      <c r="VG270" s="258"/>
      <c r="VH270" s="258"/>
      <c r="VI270" s="258"/>
      <c r="VJ270" s="258"/>
      <c r="VK270" s="258"/>
      <c r="VL270" s="258"/>
      <c r="VM270" s="258"/>
      <c r="VN270" s="258"/>
      <c r="VO270" s="258"/>
      <c r="VP270" s="258"/>
      <c r="VQ270" s="258"/>
      <c r="VR270" s="258"/>
      <c r="VS270" s="258"/>
      <c r="VT270" s="258"/>
      <c r="VU270" s="258"/>
      <c r="VV270" s="258"/>
      <c r="VW270" s="258"/>
      <c r="VX270" s="258"/>
      <c r="VY270" s="258"/>
      <c r="VZ270" s="258"/>
      <c r="WA270" s="258"/>
      <c r="WB270" s="258"/>
      <c r="WC270" s="258"/>
      <c r="WD270" s="258"/>
      <c r="WE270" s="258"/>
      <c r="WF270" s="258"/>
      <c r="WG270" s="258"/>
      <c r="WH270" s="258"/>
      <c r="WI270" s="258"/>
      <c r="WJ270" s="258"/>
      <c r="WK270" s="258"/>
      <c r="WL270" s="258"/>
      <c r="WM270" s="258"/>
      <c r="WN270" s="258"/>
      <c r="WO270" s="258"/>
      <c r="WP270" s="258"/>
      <c r="WQ270" s="258"/>
      <c r="WR270" s="258"/>
      <c r="WS270" s="258"/>
      <c r="WT270" s="258"/>
      <c r="WU270" s="258"/>
      <c r="WV270" s="258"/>
      <c r="WW270" s="258"/>
      <c r="WX270" s="258"/>
      <c r="WY270" s="258"/>
      <c r="WZ270" s="258"/>
      <c r="XA270" s="258"/>
      <c r="XB270" s="258"/>
      <c r="XC270" s="258"/>
      <c r="XD270" s="258"/>
      <c r="XE270" s="258"/>
      <c r="XF270" s="258"/>
      <c r="XG270" s="258"/>
      <c r="XH270" s="258"/>
      <c r="XI270" s="258"/>
      <c r="XJ270" s="258"/>
      <c r="XK270" s="258"/>
      <c r="XL270" s="258"/>
      <c r="XM270" s="258"/>
      <c r="XN270" s="258"/>
      <c r="XO270" s="258"/>
      <c r="XP270" s="258"/>
      <c r="XQ270" s="258"/>
      <c r="XR270" s="258"/>
      <c r="XS270" s="258"/>
      <c r="XT270" s="258"/>
      <c r="XU270" s="258"/>
      <c r="XV270" s="258"/>
      <c r="XW270" s="258"/>
      <c r="XX270" s="258"/>
      <c r="XY270" s="258"/>
      <c r="XZ270" s="258"/>
      <c r="YA270" s="258"/>
      <c r="YB270" s="258"/>
      <c r="YC270" s="258"/>
      <c r="YD270" s="258"/>
      <c r="YE270" s="258"/>
      <c r="YF270" s="258"/>
      <c r="YG270" s="258"/>
      <c r="YH270" s="258"/>
      <c r="YI270" s="258"/>
      <c r="YJ270" s="258"/>
      <c r="YK270" s="258"/>
      <c r="YL270" s="258"/>
      <c r="YM270" s="258"/>
      <c r="YN270" s="258"/>
      <c r="YO270" s="258"/>
      <c r="YP270" s="258"/>
      <c r="YQ270" s="258"/>
      <c r="YR270" s="258"/>
      <c r="YS270" s="258"/>
      <c r="YT270" s="258"/>
      <c r="YU270" s="258"/>
      <c r="YV270" s="258"/>
      <c r="YW270" s="258"/>
      <c r="YX270" s="258"/>
      <c r="YY270" s="258"/>
      <c r="YZ270" s="258"/>
      <c r="ZA270" s="258"/>
      <c r="ZB270" s="258"/>
      <c r="ZC270" s="258"/>
      <c r="ZD270" s="258"/>
      <c r="ZE270" s="258"/>
      <c r="ZF270" s="258"/>
      <c r="ZG270" s="258"/>
      <c r="ZH270" s="258"/>
      <c r="ZI270" s="258"/>
      <c r="ZJ270" s="258"/>
      <c r="ZK270" s="258"/>
      <c r="ZL270" s="258"/>
      <c r="ZM270" s="258"/>
      <c r="ZN270" s="258"/>
      <c r="ZO270" s="258"/>
      <c r="ZP270" s="258"/>
      <c r="ZQ270" s="258"/>
      <c r="ZR270" s="258"/>
      <c r="ZS270" s="258"/>
      <c r="ZT270" s="258"/>
      <c r="ZU270" s="258"/>
      <c r="ZV270" s="258"/>
      <c r="ZW270" s="258"/>
      <c r="ZX270" s="258"/>
      <c r="ZY270" s="258"/>
      <c r="ZZ270" s="258"/>
      <c r="AAA270" s="258"/>
      <c r="AAB270" s="258"/>
      <c r="AAC270" s="258"/>
      <c r="AAD270" s="258"/>
      <c r="AAE270" s="258"/>
      <c r="AAF270" s="258"/>
      <c r="AAG270" s="258"/>
      <c r="AAH270" s="258"/>
      <c r="AAI270" s="258"/>
      <c r="AAJ270" s="258"/>
      <c r="AAK270" s="258"/>
      <c r="AAL270" s="258"/>
      <c r="AAM270" s="258"/>
      <c r="AAN270" s="258"/>
      <c r="AAO270" s="258"/>
      <c r="AAP270" s="258"/>
      <c r="AAQ270" s="258"/>
      <c r="AAR270" s="258"/>
      <c r="AAS270" s="258"/>
      <c r="AAT270" s="258"/>
      <c r="AAU270" s="258"/>
      <c r="AAV270" s="258"/>
      <c r="AAW270" s="258"/>
      <c r="AAX270" s="258"/>
      <c r="AAY270" s="258"/>
      <c r="AAZ270" s="258"/>
      <c r="ABA270" s="258"/>
      <c r="ABB270" s="258"/>
      <c r="ABC270" s="258"/>
      <c r="ABD270" s="258"/>
      <c r="ABE270" s="258"/>
      <c r="ABF270" s="258"/>
      <c r="ABG270" s="258"/>
      <c r="ABH270" s="258"/>
      <c r="ABI270" s="258"/>
      <c r="ABJ270" s="258"/>
      <c r="ABK270" s="258"/>
      <c r="ABL270" s="258"/>
      <c r="ABM270" s="258"/>
      <c r="ABN270" s="258"/>
      <c r="ABO270" s="258"/>
      <c r="ABP270" s="258"/>
      <c r="ABQ270" s="258"/>
      <c r="ABR270" s="258"/>
      <c r="ABS270" s="258"/>
      <c r="ABT270" s="258"/>
      <c r="ABU270" s="258"/>
      <c r="ABV270" s="258"/>
      <c r="ABW270" s="258"/>
      <c r="ABX270" s="258"/>
      <c r="ABY270" s="258"/>
      <c r="ABZ270" s="258"/>
      <c r="ACA270" s="258"/>
      <c r="ACB270" s="258"/>
      <c r="ACC270" s="258"/>
      <c r="ACD270" s="258"/>
      <c r="ACE270" s="258"/>
      <c r="ACF270" s="258"/>
      <c r="ACG270" s="258"/>
      <c r="ACH270" s="258"/>
      <c r="ACI270" s="258"/>
      <c r="ACJ270" s="258"/>
      <c r="ACK270" s="258"/>
      <c r="ACL270" s="258"/>
      <c r="ACM270" s="258"/>
      <c r="ACN270" s="258"/>
      <c r="ACO270" s="258"/>
      <c r="ACP270" s="258"/>
      <c r="ACQ270" s="258"/>
      <c r="ACR270" s="258"/>
      <c r="ACS270" s="258"/>
      <c r="ACT270" s="258"/>
      <c r="ACU270" s="258"/>
      <c r="ACV270" s="258"/>
      <c r="ACW270" s="258"/>
      <c r="ACX270" s="258"/>
      <c r="ACY270" s="258"/>
      <c r="ACZ270" s="258"/>
      <c r="ADA270" s="258"/>
      <c r="ADB270" s="258"/>
      <c r="ADC270" s="258"/>
      <c r="ADD270" s="258"/>
      <c r="ADE270" s="258"/>
      <c r="ADF270" s="258"/>
      <c r="ADG270" s="258"/>
      <c r="ADH270" s="258"/>
      <c r="ADI270" s="258"/>
      <c r="ADJ270" s="258"/>
      <c r="ADK270" s="258"/>
      <c r="ADL270" s="258"/>
      <c r="ADM270" s="258"/>
      <c r="ADN270" s="258"/>
      <c r="ADO270" s="258"/>
      <c r="ADP270" s="258"/>
      <c r="ADQ270" s="258"/>
      <c r="ADR270" s="258"/>
      <c r="ADS270" s="258"/>
      <c r="ADT270" s="258"/>
      <c r="ADU270" s="258"/>
      <c r="ADV270" s="258"/>
      <c r="ADW270" s="258"/>
      <c r="ADX270" s="258"/>
      <c r="ADY270" s="258"/>
      <c r="ADZ270" s="258"/>
      <c r="AEA270" s="258"/>
      <c r="AEB270" s="258"/>
      <c r="AEC270" s="258"/>
      <c r="AED270" s="258"/>
      <c r="AEE270" s="258"/>
      <c r="AEF270" s="258"/>
      <c r="AEG270" s="258"/>
      <c r="AEH270" s="258"/>
      <c r="AEI270" s="258"/>
      <c r="AEJ270" s="258"/>
      <c r="AEK270" s="258"/>
      <c r="AEL270" s="258"/>
      <c r="AEM270" s="258"/>
      <c r="AEN270" s="258"/>
      <c r="AEO270" s="258"/>
      <c r="AEP270" s="258"/>
      <c r="AEQ270" s="258"/>
      <c r="AER270" s="258"/>
      <c r="AES270" s="258"/>
      <c r="AET270" s="258"/>
      <c r="AEU270" s="258"/>
      <c r="AEV270" s="258"/>
      <c r="AEW270" s="258"/>
      <c r="AEX270" s="258"/>
      <c r="AEY270" s="258"/>
      <c r="AEZ270" s="258"/>
      <c r="AFA270" s="258"/>
      <c r="AFB270" s="258"/>
      <c r="AFC270" s="258"/>
      <c r="AFD270" s="258"/>
      <c r="AFE270" s="258"/>
      <c r="AFF270" s="258"/>
      <c r="AFG270" s="258"/>
      <c r="AFH270" s="258"/>
      <c r="AFI270" s="258"/>
      <c r="AFJ270" s="258"/>
      <c r="AFK270" s="258"/>
      <c r="AFL270" s="258"/>
      <c r="AFM270" s="258"/>
      <c r="AFN270" s="258"/>
      <c r="AFO270" s="258"/>
      <c r="AFP270" s="258"/>
      <c r="AFQ270" s="258"/>
      <c r="AFR270" s="258"/>
      <c r="AFS270" s="258"/>
      <c r="AFT270" s="258"/>
      <c r="AFU270" s="258"/>
      <c r="AFV270" s="258"/>
      <c r="AFW270" s="258"/>
      <c r="AFX270" s="258"/>
      <c r="AFY270" s="258"/>
      <c r="AFZ270" s="258"/>
      <c r="AGA270" s="258"/>
      <c r="AGB270" s="258"/>
      <c r="AGC270" s="258"/>
      <c r="AGD270" s="258"/>
      <c r="AGE270" s="258"/>
      <c r="AGF270" s="258"/>
      <c r="AGG270" s="258"/>
      <c r="AGH270" s="258"/>
      <c r="AGI270" s="258"/>
      <c r="AGJ270" s="258"/>
      <c r="AGK270" s="258"/>
      <c r="AGL270" s="258"/>
      <c r="AGM270" s="258"/>
      <c r="AGN270" s="258"/>
      <c r="AGO270" s="258"/>
      <c r="AGP270" s="258"/>
      <c r="AGQ270" s="258"/>
      <c r="AGR270" s="258"/>
      <c r="AGS270" s="258"/>
      <c r="AGT270" s="258"/>
      <c r="AGU270" s="258"/>
      <c r="AGV270" s="258"/>
      <c r="AGW270" s="258"/>
      <c r="AGX270" s="258"/>
      <c r="AGY270" s="258"/>
      <c r="AGZ270" s="258"/>
      <c r="AHA270" s="258"/>
      <c r="AHB270" s="258"/>
      <c r="AHC270" s="258"/>
      <c r="AHD270" s="258"/>
      <c r="AHE270" s="258"/>
      <c r="AHF270" s="258"/>
      <c r="AHG270" s="258"/>
      <c r="AHH270" s="258"/>
      <c r="AHI270" s="258"/>
      <c r="AHJ270" s="258"/>
      <c r="AHK270" s="258"/>
      <c r="AHL270" s="258"/>
      <c r="AHM270" s="258"/>
      <c r="AHN270" s="258"/>
      <c r="AHO270" s="258"/>
      <c r="AHP270" s="258"/>
      <c r="AHQ270" s="258"/>
      <c r="AHR270" s="258"/>
      <c r="AHS270" s="258"/>
      <c r="AHT270" s="258"/>
      <c r="AHU270" s="258"/>
      <c r="AHV270" s="258"/>
      <c r="AHW270" s="258"/>
      <c r="AHX270" s="258"/>
      <c r="AHY270" s="258"/>
      <c r="AHZ270" s="258"/>
      <c r="AIA270" s="258"/>
      <c r="AIB270" s="258"/>
      <c r="AIC270" s="258"/>
      <c r="AID270" s="258"/>
      <c r="AIE270" s="258"/>
      <c r="AIF270" s="258"/>
      <c r="AIG270" s="258"/>
      <c r="AIH270" s="258"/>
      <c r="AII270" s="258"/>
      <c r="AIJ270" s="258"/>
      <c r="AIK270" s="258"/>
      <c r="AIL270" s="258"/>
      <c r="AIM270" s="258"/>
      <c r="AIN270" s="258"/>
      <c r="AIO270" s="258"/>
      <c r="AIP270" s="258"/>
      <c r="AIQ270" s="258"/>
      <c r="AIR270" s="258"/>
      <c r="AIS270" s="258"/>
      <c r="AIT270" s="258"/>
      <c r="AIU270" s="258"/>
      <c r="AIV270" s="258"/>
      <c r="AIW270" s="258"/>
      <c r="AIX270" s="258"/>
      <c r="AIY270" s="258"/>
      <c r="AIZ270" s="258"/>
      <c r="AJA270" s="258"/>
      <c r="AJB270" s="258"/>
      <c r="AJC270" s="258"/>
      <c r="AJD270" s="258"/>
      <c r="AJE270" s="258"/>
      <c r="AJF270" s="258"/>
      <c r="AJG270" s="258"/>
      <c r="AJH270" s="258"/>
      <c r="AJI270" s="258"/>
      <c r="AJJ270" s="258"/>
      <c r="AJK270" s="258"/>
      <c r="AJL270" s="258"/>
      <c r="AJM270" s="258"/>
      <c r="AJN270" s="258"/>
      <c r="AJO270" s="258"/>
      <c r="AJP270" s="258"/>
      <c r="AJQ270" s="258"/>
      <c r="AJR270" s="258"/>
      <c r="AJS270" s="258"/>
      <c r="AJT270" s="258"/>
      <c r="AJU270" s="258"/>
      <c r="AJV270" s="258"/>
      <c r="AJW270" s="258"/>
      <c r="AJX270" s="258"/>
      <c r="AJY270" s="258"/>
      <c r="AJZ270" s="258"/>
      <c r="AKA270" s="258"/>
      <c r="AKB270" s="258"/>
      <c r="AKC270" s="258"/>
      <c r="AKD270" s="258"/>
      <c r="AKE270" s="258"/>
      <c r="AKF270" s="258"/>
      <c r="AKG270" s="258"/>
      <c r="AKH270" s="258"/>
      <c r="AKI270" s="258"/>
      <c r="AKJ270" s="258"/>
      <c r="AKK270" s="258"/>
      <c r="AKL270" s="258"/>
      <c r="AKM270" s="258"/>
      <c r="AKN270" s="258"/>
      <c r="AKO270" s="258"/>
      <c r="AKP270" s="258"/>
      <c r="AKQ270" s="258"/>
      <c r="AKR270" s="258"/>
      <c r="AKS270" s="258"/>
      <c r="AKT270" s="258"/>
      <c r="AKU270" s="258"/>
      <c r="AKV270" s="258"/>
      <c r="AKW270" s="258"/>
      <c r="AKX270" s="258"/>
      <c r="AKY270" s="258"/>
      <c r="AKZ270" s="258"/>
      <c r="ALA270" s="258"/>
      <c r="ALB270" s="258"/>
      <c r="ALC270" s="258"/>
      <c r="ALD270" s="258"/>
      <c r="ALE270" s="258"/>
      <c r="ALF270" s="258"/>
      <c r="ALG270" s="258"/>
      <c r="ALH270" s="258"/>
      <c r="ALI270" s="258"/>
      <c r="ALJ270" s="258"/>
      <c r="ALK270" s="258"/>
      <c r="ALL270" s="258"/>
      <c r="ALM270" s="258"/>
      <c r="ALN270" s="258"/>
      <c r="ALO270" s="258"/>
      <c r="ALP270" s="258"/>
      <c r="ALQ270" s="258"/>
      <c r="ALR270" s="258"/>
      <c r="ALS270" s="258"/>
      <c r="ALT270" s="258"/>
      <c r="ALU270" s="258"/>
      <c r="ALV270" s="258"/>
      <c r="ALW270" s="258"/>
      <c r="ALX270" s="258"/>
      <c r="ALY270" s="258"/>
      <c r="ALZ270" s="258"/>
      <c r="AMA270" s="258"/>
      <c r="AMB270" s="258"/>
      <c r="AMC270" s="258"/>
    </row>
    <row r="271" customFormat="false" ht="27.75" hidden="false" customHeight="true" outlineLevel="0" collapsed="false">
      <c r="A271" s="930"/>
      <c r="B271" s="930"/>
      <c r="C271" s="930"/>
      <c r="D271" s="930"/>
      <c r="E271" s="930"/>
      <c r="F271" s="930"/>
      <c r="G271" s="931" t="s">
        <v>134</v>
      </c>
      <c r="H271" s="932" t="n">
        <f aca="false">Dados!D37</f>
        <v>0.02</v>
      </c>
      <c r="I271" s="933" t="n">
        <f aca="false">SUM(I269:I270)</f>
        <v>0</v>
      </c>
      <c r="J271" s="934"/>
      <c r="L271" s="468"/>
      <c r="M271" s="468"/>
      <c r="N271" s="468"/>
      <c r="O271" s="468"/>
      <c r="P271" s="468"/>
      <c r="Q271" s="468"/>
      <c r="R271" s="468"/>
      <c r="S271" s="837"/>
      <c r="W271" s="258"/>
      <c r="X271" s="258"/>
      <c r="Y271" s="258"/>
      <c r="Z271" s="258"/>
      <c r="AA271" s="258"/>
      <c r="AB271" s="258"/>
      <c r="AC271" s="258"/>
      <c r="AD271" s="258"/>
      <c r="AE271" s="258"/>
      <c r="AF271" s="258"/>
      <c r="AG271" s="258"/>
      <c r="AH271" s="258"/>
      <c r="AI271" s="258"/>
      <c r="AJ271" s="258"/>
      <c r="AK271" s="258"/>
      <c r="AL271" s="258"/>
      <c r="AM271" s="258"/>
      <c r="AN271" s="258"/>
      <c r="AO271" s="258"/>
      <c r="AP271" s="258"/>
      <c r="AQ271" s="258"/>
      <c r="AR271" s="258"/>
      <c r="AS271" s="258"/>
      <c r="AT271" s="258"/>
      <c r="AU271" s="258"/>
      <c r="AV271" s="258"/>
      <c r="AW271" s="258"/>
      <c r="AX271" s="258"/>
      <c r="AY271" s="258"/>
      <c r="AZ271" s="258"/>
      <c r="BA271" s="258"/>
      <c r="BB271" s="258"/>
      <c r="BC271" s="258"/>
      <c r="BD271" s="258"/>
      <c r="BE271" s="258"/>
      <c r="BF271" s="258"/>
      <c r="BG271" s="258"/>
      <c r="BH271" s="258"/>
      <c r="BI271" s="258"/>
      <c r="BJ271" s="258"/>
      <c r="BK271" s="258"/>
      <c r="BL271" s="258"/>
      <c r="BM271" s="258"/>
      <c r="BN271" s="258"/>
      <c r="BO271" s="258"/>
      <c r="BP271" s="258"/>
      <c r="BQ271" s="258"/>
      <c r="BR271" s="258"/>
      <c r="BS271" s="258"/>
      <c r="BT271" s="258"/>
      <c r="BU271" s="258"/>
      <c r="BV271" s="258"/>
      <c r="BW271" s="258"/>
      <c r="BX271" s="258"/>
      <c r="BY271" s="258"/>
      <c r="BZ271" s="258"/>
      <c r="CA271" s="258"/>
      <c r="CB271" s="258"/>
      <c r="CC271" s="258"/>
      <c r="CD271" s="258"/>
      <c r="CE271" s="258"/>
      <c r="CF271" s="258"/>
      <c r="CG271" s="258"/>
      <c r="CH271" s="258"/>
      <c r="CI271" s="258"/>
      <c r="CJ271" s="258"/>
      <c r="CK271" s="258"/>
      <c r="CL271" s="258"/>
      <c r="CM271" s="258"/>
      <c r="CN271" s="258"/>
      <c r="CO271" s="258"/>
      <c r="CP271" s="258"/>
      <c r="CQ271" s="258"/>
      <c r="CR271" s="258"/>
      <c r="CS271" s="258"/>
      <c r="CT271" s="258"/>
      <c r="CU271" s="258"/>
      <c r="CV271" s="258"/>
      <c r="CW271" s="258"/>
      <c r="CX271" s="258"/>
      <c r="CY271" s="258"/>
      <c r="CZ271" s="258"/>
      <c r="DA271" s="258"/>
      <c r="DB271" s="258"/>
      <c r="DC271" s="258"/>
      <c r="DD271" s="258"/>
      <c r="DE271" s="258"/>
      <c r="DF271" s="258"/>
      <c r="DG271" s="258"/>
      <c r="DH271" s="258"/>
      <c r="DI271" s="258"/>
      <c r="DJ271" s="258"/>
      <c r="DK271" s="258"/>
      <c r="DL271" s="258"/>
      <c r="DM271" s="258"/>
      <c r="DN271" s="258"/>
      <c r="DO271" s="258"/>
      <c r="DP271" s="258"/>
      <c r="DQ271" s="258"/>
      <c r="DR271" s="258"/>
      <c r="DS271" s="258"/>
      <c r="DT271" s="258"/>
      <c r="DU271" s="258"/>
      <c r="DV271" s="258"/>
      <c r="DW271" s="258"/>
      <c r="DX271" s="258"/>
      <c r="DY271" s="258"/>
      <c r="DZ271" s="258"/>
      <c r="EA271" s="258"/>
      <c r="EB271" s="258"/>
      <c r="EC271" s="258"/>
      <c r="ED271" s="258"/>
      <c r="EE271" s="258"/>
      <c r="EF271" s="258"/>
      <c r="EG271" s="258"/>
      <c r="EH271" s="258"/>
      <c r="EI271" s="258"/>
      <c r="EJ271" s="258"/>
      <c r="EK271" s="258"/>
      <c r="EL271" s="258"/>
      <c r="EM271" s="258"/>
      <c r="EN271" s="258"/>
      <c r="EO271" s="258"/>
      <c r="EP271" s="258"/>
      <c r="EQ271" s="258"/>
      <c r="ER271" s="258"/>
      <c r="ES271" s="258"/>
      <c r="ET271" s="258"/>
      <c r="EU271" s="258"/>
      <c r="EV271" s="258"/>
      <c r="EW271" s="258"/>
      <c r="EX271" s="258"/>
      <c r="EY271" s="258"/>
      <c r="EZ271" s="258"/>
      <c r="FA271" s="258"/>
      <c r="FB271" s="258"/>
      <c r="FC271" s="258"/>
      <c r="FD271" s="258"/>
      <c r="FE271" s="258"/>
      <c r="FF271" s="258"/>
      <c r="FG271" s="258"/>
      <c r="FH271" s="258"/>
      <c r="FI271" s="258"/>
      <c r="FJ271" s="258"/>
      <c r="FK271" s="258"/>
      <c r="FL271" s="258"/>
      <c r="FM271" s="258"/>
      <c r="FN271" s="258"/>
      <c r="FO271" s="258"/>
      <c r="FP271" s="258"/>
      <c r="FQ271" s="258"/>
      <c r="FR271" s="258"/>
      <c r="FS271" s="258"/>
      <c r="FT271" s="258"/>
      <c r="FU271" s="258"/>
      <c r="FV271" s="258"/>
      <c r="FW271" s="258"/>
      <c r="FX271" s="258"/>
      <c r="FY271" s="258"/>
      <c r="FZ271" s="258"/>
      <c r="GA271" s="258"/>
      <c r="GB271" s="258"/>
      <c r="GC271" s="258"/>
      <c r="GD271" s="258"/>
      <c r="GE271" s="258"/>
      <c r="GF271" s="258"/>
      <c r="GG271" s="258"/>
      <c r="GH271" s="258"/>
      <c r="GI271" s="258"/>
      <c r="GJ271" s="258"/>
      <c r="GK271" s="258"/>
      <c r="GL271" s="258"/>
      <c r="GM271" s="258"/>
      <c r="GN271" s="258"/>
      <c r="GO271" s="258"/>
      <c r="GP271" s="258"/>
      <c r="GQ271" s="258"/>
      <c r="GR271" s="258"/>
      <c r="GS271" s="258"/>
      <c r="GT271" s="258"/>
      <c r="GU271" s="258"/>
      <c r="GV271" s="258"/>
      <c r="GW271" s="258"/>
      <c r="GX271" s="258"/>
      <c r="GY271" s="258"/>
      <c r="GZ271" s="258"/>
      <c r="HA271" s="258"/>
      <c r="HB271" s="258"/>
      <c r="HC271" s="258"/>
      <c r="HD271" s="258"/>
      <c r="HE271" s="258"/>
      <c r="HF271" s="258"/>
      <c r="HG271" s="258"/>
      <c r="HH271" s="258"/>
      <c r="HI271" s="258"/>
      <c r="HJ271" s="258"/>
      <c r="HK271" s="258"/>
      <c r="HL271" s="258"/>
      <c r="HM271" s="258"/>
      <c r="HN271" s="258"/>
      <c r="HO271" s="258"/>
      <c r="HP271" s="258"/>
      <c r="HQ271" s="258"/>
      <c r="HR271" s="258"/>
      <c r="HS271" s="258"/>
      <c r="HT271" s="258"/>
      <c r="HU271" s="258"/>
      <c r="HV271" s="258"/>
      <c r="HW271" s="258"/>
      <c r="HX271" s="258"/>
      <c r="HY271" s="258"/>
      <c r="HZ271" s="258"/>
      <c r="IA271" s="258"/>
      <c r="IB271" s="258"/>
      <c r="IC271" s="258"/>
      <c r="ID271" s="258"/>
      <c r="IE271" s="258"/>
      <c r="IF271" s="258"/>
      <c r="IG271" s="258"/>
      <c r="IH271" s="258"/>
      <c r="II271" s="258"/>
      <c r="IJ271" s="258"/>
      <c r="IK271" s="258"/>
      <c r="IL271" s="258"/>
      <c r="IM271" s="258"/>
      <c r="IN271" s="258"/>
      <c r="IO271" s="258"/>
      <c r="IP271" s="258"/>
      <c r="IQ271" s="258"/>
      <c r="IR271" s="258"/>
      <c r="IS271" s="258"/>
      <c r="IT271" s="258"/>
      <c r="IU271" s="258"/>
      <c r="IV271" s="258"/>
      <c r="IW271" s="258"/>
      <c r="IX271" s="258"/>
      <c r="IY271" s="258"/>
      <c r="IZ271" s="258"/>
      <c r="JA271" s="258"/>
      <c r="JB271" s="258"/>
      <c r="JC271" s="258"/>
      <c r="JD271" s="258"/>
      <c r="JE271" s="258"/>
      <c r="JF271" s="258"/>
      <c r="JG271" s="258"/>
      <c r="JH271" s="258"/>
      <c r="JI271" s="258"/>
      <c r="JJ271" s="258"/>
      <c r="JK271" s="258"/>
      <c r="JL271" s="258"/>
      <c r="JM271" s="258"/>
      <c r="JN271" s="258"/>
      <c r="JO271" s="258"/>
      <c r="JP271" s="258"/>
      <c r="JQ271" s="258"/>
      <c r="JR271" s="258"/>
      <c r="JS271" s="258"/>
      <c r="JT271" s="258"/>
      <c r="JU271" s="258"/>
      <c r="JV271" s="258"/>
      <c r="JW271" s="258"/>
      <c r="JX271" s="258"/>
      <c r="JY271" s="258"/>
      <c r="JZ271" s="258"/>
      <c r="KA271" s="258"/>
      <c r="KB271" s="258"/>
      <c r="KC271" s="258"/>
      <c r="KD271" s="258"/>
      <c r="KE271" s="258"/>
      <c r="KF271" s="258"/>
      <c r="KG271" s="258"/>
      <c r="KH271" s="258"/>
      <c r="KI271" s="258"/>
      <c r="KJ271" s="258"/>
      <c r="KK271" s="258"/>
      <c r="KL271" s="258"/>
      <c r="KM271" s="258"/>
      <c r="KN271" s="258"/>
      <c r="KO271" s="258"/>
      <c r="KP271" s="258"/>
      <c r="KQ271" s="258"/>
      <c r="KR271" s="258"/>
      <c r="KS271" s="258"/>
      <c r="KT271" s="258"/>
      <c r="KU271" s="258"/>
      <c r="KV271" s="258"/>
      <c r="KW271" s="258"/>
      <c r="KX271" s="258"/>
      <c r="KY271" s="258"/>
      <c r="KZ271" s="258"/>
      <c r="LA271" s="258"/>
      <c r="LB271" s="258"/>
      <c r="LC271" s="258"/>
      <c r="LD271" s="258"/>
      <c r="LE271" s="258"/>
      <c r="LF271" s="258"/>
      <c r="LG271" s="258"/>
      <c r="LH271" s="258"/>
      <c r="LI271" s="258"/>
      <c r="LJ271" s="258"/>
      <c r="LK271" s="258"/>
      <c r="LL271" s="258"/>
      <c r="LM271" s="258"/>
      <c r="LN271" s="258"/>
      <c r="LO271" s="258"/>
      <c r="LP271" s="258"/>
      <c r="LQ271" s="258"/>
      <c r="LR271" s="258"/>
      <c r="LS271" s="258"/>
      <c r="LT271" s="258"/>
      <c r="LU271" s="258"/>
      <c r="LV271" s="258"/>
      <c r="LW271" s="258"/>
      <c r="LX271" s="258"/>
      <c r="LY271" s="258"/>
      <c r="LZ271" s="258"/>
      <c r="MA271" s="258"/>
      <c r="MB271" s="258"/>
      <c r="MC271" s="258"/>
      <c r="MD271" s="258"/>
      <c r="ME271" s="258"/>
      <c r="MF271" s="258"/>
      <c r="MG271" s="258"/>
      <c r="MH271" s="258"/>
      <c r="MI271" s="258"/>
      <c r="MJ271" s="258"/>
      <c r="MK271" s="258"/>
      <c r="ML271" s="258"/>
      <c r="MM271" s="258"/>
      <c r="MN271" s="258"/>
      <c r="MO271" s="258"/>
      <c r="MP271" s="258"/>
      <c r="MQ271" s="258"/>
      <c r="MR271" s="258"/>
      <c r="MS271" s="258"/>
      <c r="MT271" s="258"/>
      <c r="MU271" s="258"/>
      <c r="MV271" s="258"/>
      <c r="MW271" s="258"/>
      <c r="MX271" s="258"/>
      <c r="MY271" s="258"/>
      <c r="MZ271" s="258"/>
      <c r="NA271" s="258"/>
      <c r="NB271" s="258"/>
      <c r="NC271" s="258"/>
      <c r="ND271" s="258"/>
      <c r="NE271" s="258"/>
      <c r="NF271" s="258"/>
      <c r="NG271" s="258"/>
      <c r="NH271" s="258"/>
      <c r="NI271" s="258"/>
      <c r="NJ271" s="258"/>
      <c r="NK271" s="258"/>
      <c r="NL271" s="258"/>
      <c r="NM271" s="258"/>
      <c r="NN271" s="258"/>
      <c r="NO271" s="258"/>
      <c r="NP271" s="258"/>
      <c r="NQ271" s="258"/>
      <c r="NR271" s="258"/>
      <c r="NS271" s="258"/>
      <c r="NT271" s="258"/>
      <c r="NU271" s="258"/>
      <c r="NV271" s="258"/>
      <c r="NW271" s="258"/>
      <c r="NX271" s="258"/>
      <c r="NY271" s="258"/>
      <c r="NZ271" s="258"/>
      <c r="OA271" s="258"/>
      <c r="OB271" s="258"/>
      <c r="OC271" s="258"/>
      <c r="OD271" s="258"/>
      <c r="OE271" s="258"/>
      <c r="OF271" s="258"/>
      <c r="OG271" s="258"/>
      <c r="OH271" s="258"/>
      <c r="OI271" s="258"/>
      <c r="OJ271" s="258"/>
      <c r="OK271" s="258"/>
      <c r="OL271" s="258"/>
      <c r="OM271" s="258"/>
      <c r="ON271" s="258"/>
      <c r="OO271" s="258"/>
      <c r="OP271" s="258"/>
      <c r="OQ271" s="258"/>
      <c r="OR271" s="258"/>
      <c r="OS271" s="258"/>
      <c r="OT271" s="258"/>
      <c r="OU271" s="258"/>
      <c r="OV271" s="258"/>
      <c r="OW271" s="258"/>
      <c r="OX271" s="258"/>
      <c r="OY271" s="258"/>
      <c r="OZ271" s="258"/>
      <c r="PA271" s="258"/>
      <c r="PB271" s="258"/>
      <c r="PC271" s="258"/>
      <c r="PD271" s="258"/>
      <c r="PE271" s="258"/>
      <c r="PF271" s="258"/>
      <c r="PG271" s="258"/>
      <c r="PH271" s="258"/>
      <c r="PI271" s="258"/>
      <c r="PJ271" s="258"/>
      <c r="PK271" s="258"/>
      <c r="PL271" s="258"/>
      <c r="PM271" s="258"/>
      <c r="PN271" s="258"/>
      <c r="PO271" s="258"/>
      <c r="PP271" s="258"/>
      <c r="PQ271" s="258"/>
      <c r="PR271" s="258"/>
      <c r="PS271" s="258"/>
      <c r="PT271" s="258"/>
      <c r="PU271" s="258"/>
      <c r="PV271" s="258"/>
      <c r="PW271" s="258"/>
      <c r="PX271" s="258"/>
      <c r="PY271" s="258"/>
      <c r="PZ271" s="258"/>
      <c r="QA271" s="258"/>
      <c r="QB271" s="258"/>
      <c r="QC271" s="258"/>
      <c r="QD271" s="258"/>
      <c r="QE271" s="258"/>
      <c r="QF271" s="258"/>
      <c r="QG271" s="258"/>
      <c r="QH271" s="258"/>
      <c r="QI271" s="258"/>
      <c r="QJ271" s="258"/>
      <c r="QK271" s="258"/>
      <c r="QL271" s="258"/>
      <c r="QM271" s="258"/>
      <c r="QN271" s="258"/>
      <c r="QO271" s="258"/>
      <c r="QP271" s="258"/>
      <c r="QQ271" s="258"/>
      <c r="QR271" s="258"/>
      <c r="QS271" s="258"/>
      <c r="QT271" s="258"/>
      <c r="QU271" s="258"/>
      <c r="QV271" s="258"/>
      <c r="QW271" s="258"/>
      <c r="QX271" s="258"/>
      <c r="QY271" s="258"/>
      <c r="QZ271" s="258"/>
      <c r="RA271" s="258"/>
      <c r="RB271" s="258"/>
      <c r="RC271" s="258"/>
      <c r="RD271" s="258"/>
      <c r="RE271" s="258"/>
      <c r="RF271" s="258"/>
      <c r="RG271" s="258"/>
      <c r="RH271" s="258"/>
      <c r="RI271" s="258"/>
      <c r="RJ271" s="258"/>
      <c r="RK271" s="258"/>
      <c r="RL271" s="258"/>
      <c r="RM271" s="258"/>
      <c r="RN271" s="258"/>
      <c r="RO271" s="258"/>
      <c r="RP271" s="258"/>
      <c r="RQ271" s="258"/>
      <c r="RR271" s="258"/>
      <c r="RS271" s="258"/>
      <c r="RT271" s="258"/>
      <c r="RU271" s="258"/>
      <c r="RV271" s="258"/>
      <c r="RW271" s="258"/>
      <c r="RX271" s="258"/>
      <c r="RY271" s="258"/>
      <c r="RZ271" s="258"/>
      <c r="SA271" s="258"/>
      <c r="SB271" s="258"/>
      <c r="SC271" s="258"/>
      <c r="SD271" s="258"/>
      <c r="SE271" s="258"/>
      <c r="SF271" s="258"/>
      <c r="SG271" s="258"/>
      <c r="SH271" s="258"/>
      <c r="SI271" s="258"/>
      <c r="SJ271" s="258"/>
      <c r="SK271" s="258"/>
      <c r="SL271" s="258"/>
      <c r="SM271" s="258"/>
      <c r="SN271" s="258"/>
      <c r="SO271" s="258"/>
      <c r="SP271" s="258"/>
      <c r="SQ271" s="258"/>
      <c r="SR271" s="258"/>
      <c r="SS271" s="258"/>
      <c r="ST271" s="258"/>
      <c r="SU271" s="258"/>
      <c r="SV271" s="258"/>
      <c r="SW271" s="258"/>
      <c r="SX271" s="258"/>
      <c r="SY271" s="258"/>
      <c r="SZ271" s="258"/>
      <c r="TA271" s="258"/>
      <c r="TB271" s="258"/>
      <c r="TC271" s="258"/>
      <c r="TD271" s="258"/>
      <c r="TE271" s="258"/>
      <c r="TF271" s="258"/>
      <c r="TG271" s="258"/>
      <c r="TH271" s="258"/>
      <c r="TI271" s="258"/>
      <c r="TJ271" s="258"/>
      <c r="TK271" s="258"/>
      <c r="TL271" s="258"/>
      <c r="TM271" s="258"/>
      <c r="TN271" s="258"/>
      <c r="TO271" s="258"/>
      <c r="TP271" s="258"/>
      <c r="TQ271" s="258"/>
      <c r="TR271" s="258"/>
      <c r="TS271" s="258"/>
      <c r="TT271" s="258"/>
      <c r="TU271" s="258"/>
      <c r="TV271" s="258"/>
      <c r="TW271" s="258"/>
      <c r="TX271" s="258"/>
      <c r="TY271" s="258"/>
      <c r="TZ271" s="258"/>
      <c r="UA271" s="258"/>
      <c r="UB271" s="258"/>
      <c r="UC271" s="258"/>
      <c r="UD271" s="258"/>
      <c r="UE271" s="258"/>
      <c r="UF271" s="258"/>
      <c r="UG271" s="258"/>
      <c r="UH271" s="258"/>
      <c r="UI271" s="258"/>
      <c r="UJ271" s="258"/>
      <c r="UK271" s="258"/>
      <c r="UL271" s="258"/>
      <c r="UM271" s="258"/>
      <c r="UN271" s="258"/>
      <c r="UO271" s="258"/>
      <c r="UP271" s="258"/>
      <c r="UQ271" s="258"/>
      <c r="UR271" s="258"/>
      <c r="US271" s="258"/>
      <c r="UT271" s="258"/>
      <c r="UU271" s="258"/>
      <c r="UV271" s="258"/>
      <c r="UW271" s="258"/>
      <c r="UX271" s="258"/>
      <c r="UY271" s="258"/>
      <c r="UZ271" s="258"/>
      <c r="VA271" s="258"/>
      <c r="VB271" s="258"/>
      <c r="VC271" s="258"/>
      <c r="VD271" s="258"/>
      <c r="VE271" s="258"/>
      <c r="VF271" s="258"/>
      <c r="VG271" s="258"/>
      <c r="VH271" s="258"/>
      <c r="VI271" s="258"/>
      <c r="VJ271" s="258"/>
      <c r="VK271" s="258"/>
      <c r="VL271" s="258"/>
      <c r="VM271" s="258"/>
      <c r="VN271" s="258"/>
      <c r="VO271" s="258"/>
      <c r="VP271" s="258"/>
      <c r="VQ271" s="258"/>
      <c r="VR271" s="258"/>
      <c r="VS271" s="258"/>
      <c r="VT271" s="258"/>
      <c r="VU271" s="258"/>
      <c r="VV271" s="258"/>
      <c r="VW271" s="258"/>
      <c r="VX271" s="258"/>
      <c r="VY271" s="258"/>
      <c r="VZ271" s="258"/>
      <c r="WA271" s="258"/>
      <c r="WB271" s="258"/>
      <c r="WC271" s="258"/>
      <c r="WD271" s="258"/>
      <c r="WE271" s="258"/>
      <c r="WF271" s="258"/>
      <c r="WG271" s="258"/>
      <c r="WH271" s="258"/>
      <c r="WI271" s="258"/>
      <c r="WJ271" s="258"/>
      <c r="WK271" s="258"/>
      <c r="WL271" s="258"/>
      <c r="WM271" s="258"/>
      <c r="WN271" s="258"/>
      <c r="WO271" s="258"/>
      <c r="WP271" s="258"/>
      <c r="WQ271" s="258"/>
      <c r="WR271" s="258"/>
      <c r="WS271" s="258"/>
      <c r="WT271" s="258"/>
      <c r="WU271" s="258"/>
      <c r="WV271" s="258"/>
      <c r="WW271" s="258"/>
      <c r="WX271" s="258"/>
      <c r="WY271" s="258"/>
      <c r="WZ271" s="258"/>
      <c r="XA271" s="258"/>
      <c r="XB271" s="258"/>
      <c r="XC271" s="258"/>
      <c r="XD271" s="258"/>
      <c r="XE271" s="258"/>
      <c r="XF271" s="258"/>
      <c r="XG271" s="258"/>
      <c r="XH271" s="258"/>
      <c r="XI271" s="258"/>
      <c r="XJ271" s="258"/>
      <c r="XK271" s="258"/>
      <c r="XL271" s="258"/>
      <c r="XM271" s="258"/>
      <c r="XN271" s="258"/>
      <c r="XO271" s="258"/>
      <c r="XP271" s="258"/>
      <c r="XQ271" s="258"/>
      <c r="XR271" s="258"/>
      <c r="XS271" s="258"/>
      <c r="XT271" s="258"/>
      <c r="XU271" s="258"/>
      <c r="XV271" s="258"/>
      <c r="XW271" s="258"/>
      <c r="XX271" s="258"/>
      <c r="XY271" s="258"/>
      <c r="XZ271" s="258"/>
      <c r="YA271" s="258"/>
      <c r="YB271" s="258"/>
      <c r="YC271" s="258"/>
      <c r="YD271" s="258"/>
      <c r="YE271" s="258"/>
      <c r="YF271" s="258"/>
      <c r="YG271" s="258"/>
      <c r="YH271" s="258"/>
      <c r="YI271" s="258"/>
      <c r="YJ271" s="258"/>
      <c r="YK271" s="258"/>
      <c r="YL271" s="258"/>
      <c r="YM271" s="258"/>
      <c r="YN271" s="258"/>
      <c r="YO271" s="258"/>
      <c r="YP271" s="258"/>
      <c r="YQ271" s="258"/>
      <c r="YR271" s="258"/>
      <c r="YS271" s="258"/>
      <c r="YT271" s="258"/>
      <c r="YU271" s="258"/>
      <c r="YV271" s="258"/>
      <c r="YW271" s="258"/>
      <c r="YX271" s="258"/>
      <c r="YY271" s="258"/>
      <c r="YZ271" s="258"/>
      <c r="ZA271" s="258"/>
      <c r="ZB271" s="258"/>
      <c r="ZC271" s="258"/>
      <c r="ZD271" s="258"/>
      <c r="ZE271" s="258"/>
      <c r="ZF271" s="258"/>
      <c r="ZG271" s="258"/>
      <c r="ZH271" s="258"/>
      <c r="ZI271" s="258"/>
      <c r="ZJ271" s="258"/>
      <c r="ZK271" s="258"/>
      <c r="ZL271" s="258"/>
      <c r="ZM271" s="258"/>
      <c r="ZN271" s="258"/>
      <c r="ZO271" s="258"/>
      <c r="ZP271" s="258"/>
      <c r="ZQ271" s="258"/>
      <c r="ZR271" s="258"/>
      <c r="ZS271" s="258"/>
      <c r="ZT271" s="258"/>
      <c r="ZU271" s="258"/>
      <c r="ZV271" s="258"/>
      <c r="ZW271" s="258"/>
      <c r="ZX271" s="258"/>
      <c r="ZY271" s="258"/>
      <c r="ZZ271" s="258"/>
      <c r="AAA271" s="258"/>
      <c r="AAB271" s="258"/>
      <c r="AAC271" s="258"/>
      <c r="AAD271" s="258"/>
      <c r="AAE271" s="258"/>
      <c r="AAF271" s="258"/>
      <c r="AAG271" s="258"/>
      <c r="AAH271" s="258"/>
      <c r="AAI271" s="258"/>
      <c r="AAJ271" s="258"/>
      <c r="AAK271" s="258"/>
      <c r="AAL271" s="258"/>
      <c r="AAM271" s="258"/>
      <c r="AAN271" s="258"/>
      <c r="AAO271" s="258"/>
      <c r="AAP271" s="258"/>
      <c r="AAQ271" s="258"/>
      <c r="AAR271" s="258"/>
      <c r="AAS271" s="258"/>
      <c r="AAT271" s="258"/>
      <c r="AAU271" s="258"/>
      <c r="AAV271" s="258"/>
      <c r="AAW271" s="258"/>
      <c r="AAX271" s="258"/>
      <c r="AAY271" s="258"/>
      <c r="AAZ271" s="258"/>
      <c r="ABA271" s="258"/>
      <c r="ABB271" s="258"/>
      <c r="ABC271" s="258"/>
      <c r="ABD271" s="258"/>
      <c r="ABE271" s="258"/>
      <c r="ABF271" s="258"/>
      <c r="ABG271" s="258"/>
      <c r="ABH271" s="258"/>
      <c r="ABI271" s="258"/>
      <c r="ABJ271" s="258"/>
      <c r="ABK271" s="258"/>
      <c r="ABL271" s="258"/>
      <c r="ABM271" s="258"/>
      <c r="ABN271" s="258"/>
      <c r="ABO271" s="258"/>
      <c r="ABP271" s="258"/>
      <c r="ABQ271" s="258"/>
      <c r="ABR271" s="258"/>
      <c r="ABS271" s="258"/>
      <c r="ABT271" s="258"/>
      <c r="ABU271" s="258"/>
      <c r="ABV271" s="258"/>
      <c r="ABW271" s="258"/>
      <c r="ABX271" s="258"/>
      <c r="ABY271" s="258"/>
      <c r="ABZ271" s="258"/>
      <c r="ACA271" s="258"/>
      <c r="ACB271" s="258"/>
      <c r="ACC271" s="258"/>
      <c r="ACD271" s="258"/>
      <c r="ACE271" s="258"/>
      <c r="ACF271" s="258"/>
      <c r="ACG271" s="258"/>
      <c r="ACH271" s="258"/>
      <c r="ACI271" s="258"/>
      <c r="ACJ271" s="258"/>
      <c r="ACK271" s="258"/>
      <c r="ACL271" s="258"/>
      <c r="ACM271" s="258"/>
      <c r="ACN271" s="258"/>
      <c r="ACO271" s="258"/>
      <c r="ACP271" s="258"/>
      <c r="ACQ271" s="258"/>
      <c r="ACR271" s="258"/>
      <c r="ACS271" s="258"/>
      <c r="ACT271" s="258"/>
      <c r="ACU271" s="258"/>
      <c r="ACV271" s="258"/>
      <c r="ACW271" s="258"/>
      <c r="ACX271" s="258"/>
      <c r="ACY271" s="258"/>
      <c r="ACZ271" s="258"/>
      <c r="ADA271" s="258"/>
      <c r="ADB271" s="258"/>
      <c r="ADC271" s="258"/>
      <c r="ADD271" s="258"/>
      <c r="ADE271" s="258"/>
      <c r="ADF271" s="258"/>
      <c r="ADG271" s="258"/>
      <c r="ADH271" s="258"/>
      <c r="ADI271" s="258"/>
      <c r="ADJ271" s="258"/>
      <c r="ADK271" s="258"/>
      <c r="ADL271" s="258"/>
      <c r="ADM271" s="258"/>
      <c r="ADN271" s="258"/>
      <c r="ADO271" s="258"/>
      <c r="ADP271" s="258"/>
      <c r="ADQ271" s="258"/>
      <c r="ADR271" s="258"/>
      <c r="ADS271" s="258"/>
      <c r="ADT271" s="258"/>
      <c r="ADU271" s="258"/>
      <c r="ADV271" s="258"/>
      <c r="ADW271" s="258"/>
      <c r="ADX271" s="258"/>
      <c r="ADY271" s="258"/>
      <c r="ADZ271" s="258"/>
      <c r="AEA271" s="258"/>
      <c r="AEB271" s="258"/>
      <c r="AEC271" s="258"/>
      <c r="AED271" s="258"/>
      <c r="AEE271" s="258"/>
      <c r="AEF271" s="258"/>
      <c r="AEG271" s="258"/>
      <c r="AEH271" s="258"/>
      <c r="AEI271" s="258"/>
      <c r="AEJ271" s="258"/>
      <c r="AEK271" s="258"/>
      <c r="AEL271" s="258"/>
      <c r="AEM271" s="258"/>
      <c r="AEN271" s="258"/>
      <c r="AEO271" s="258"/>
      <c r="AEP271" s="258"/>
      <c r="AEQ271" s="258"/>
      <c r="AER271" s="258"/>
      <c r="AES271" s="258"/>
      <c r="AET271" s="258"/>
      <c r="AEU271" s="258"/>
      <c r="AEV271" s="258"/>
      <c r="AEW271" s="258"/>
      <c r="AEX271" s="258"/>
      <c r="AEY271" s="258"/>
      <c r="AEZ271" s="258"/>
      <c r="AFA271" s="258"/>
      <c r="AFB271" s="258"/>
      <c r="AFC271" s="258"/>
      <c r="AFD271" s="258"/>
      <c r="AFE271" s="258"/>
      <c r="AFF271" s="258"/>
      <c r="AFG271" s="258"/>
      <c r="AFH271" s="258"/>
      <c r="AFI271" s="258"/>
      <c r="AFJ271" s="258"/>
      <c r="AFK271" s="258"/>
      <c r="AFL271" s="258"/>
      <c r="AFM271" s="258"/>
      <c r="AFN271" s="258"/>
      <c r="AFO271" s="258"/>
      <c r="AFP271" s="258"/>
      <c r="AFQ271" s="258"/>
      <c r="AFR271" s="258"/>
      <c r="AFS271" s="258"/>
      <c r="AFT271" s="258"/>
      <c r="AFU271" s="258"/>
      <c r="AFV271" s="258"/>
      <c r="AFW271" s="258"/>
      <c r="AFX271" s="258"/>
      <c r="AFY271" s="258"/>
      <c r="AFZ271" s="258"/>
      <c r="AGA271" s="258"/>
      <c r="AGB271" s="258"/>
      <c r="AGC271" s="258"/>
      <c r="AGD271" s="258"/>
      <c r="AGE271" s="258"/>
      <c r="AGF271" s="258"/>
      <c r="AGG271" s="258"/>
      <c r="AGH271" s="258"/>
      <c r="AGI271" s="258"/>
      <c r="AGJ271" s="258"/>
      <c r="AGK271" s="258"/>
      <c r="AGL271" s="258"/>
      <c r="AGM271" s="258"/>
      <c r="AGN271" s="258"/>
      <c r="AGO271" s="258"/>
      <c r="AGP271" s="258"/>
      <c r="AGQ271" s="258"/>
      <c r="AGR271" s="258"/>
      <c r="AGS271" s="258"/>
      <c r="AGT271" s="258"/>
      <c r="AGU271" s="258"/>
      <c r="AGV271" s="258"/>
      <c r="AGW271" s="258"/>
      <c r="AGX271" s="258"/>
      <c r="AGY271" s="258"/>
      <c r="AGZ271" s="258"/>
      <c r="AHA271" s="258"/>
      <c r="AHB271" s="258"/>
      <c r="AHC271" s="258"/>
      <c r="AHD271" s="258"/>
      <c r="AHE271" s="258"/>
      <c r="AHF271" s="258"/>
      <c r="AHG271" s="258"/>
      <c r="AHH271" s="258"/>
      <c r="AHI271" s="258"/>
      <c r="AHJ271" s="258"/>
      <c r="AHK271" s="258"/>
      <c r="AHL271" s="258"/>
      <c r="AHM271" s="258"/>
      <c r="AHN271" s="258"/>
      <c r="AHO271" s="258"/>
      <c r="AHP271" s="258"/>
      <c r="AHQ271" s="258"/>
      <c r="AHR271" s="258"/>
      <c r="AHS271" s="258"/>
      <c r="AHT271" s="258"/>
      <c r="AHU271" s="258"/>
      <c r="AHV271" s="258"/>
      <c r="AHW271" s="258"/>
      <c r="AHX271" s="258"/>
      <c r="AHY271" s="258"/>
      <c r="AHZ271" s="258"/>
      <c r="AIA271" s="258"/>
      <c r="AIB271" s="258"/>
      <c r="AIC271" s="258"/>
      <c r="AID271" s="258"/>
      <c r="AIE271" s="258"/>
      <c r="AIF271" s="258"/>
      <c r="AIG271" s="258"/>
      <c r="AIH271" s="258"/>
      <c r="AII271" s="258"/>
      <c r="AIJ271" s="258"/>
      <c r="AIK271" s="258"/>
      <c r="AIL271" s="258"/>
      <c r="AIM271" s="258"/>
      <c r="AIN271" s="258"/>
      <c r="AIO271" s="258"/>
      <c r="AIP271" s="258"/>
      <c r="AIQ271" s="258"/>
      <c r="AIR271" s="258"/>
      <c r="AIS271" s="258"/>
      <c r="AIT271" s="258"/>
      <c r="AIU271" s="258"/>
      <c r="AIV271" s="258"/>
      <c r="AIW271" s="258"/>
      <c r="AIX271" s="258"/>
      <c r="AIY271" s="258"/>
      <c r="AIZ271" s="258"/>
      <c r="AJA271" s="258"/>
      <c r="AJB271" s="258"/>
      <c r="AJC271" s="258"/>
      <c r="AJD271" s="258"/>
      <c r="AJE271" s="258"/>
      <c r="AJF271" s="258"/>
      <c r="AJG271" s="258"/>
      <c r="AJH271" s="258"/>
      <c r="AJI271" s="258"/>
      <c r="AJJ271" s="258"/>
      <c r="AJK271" s="258"/>
      <c r="AJL271" s="258"/>
      <c r="AJM271" s="258"/>
      <c r="AJN271" s="258"/>
      <c r="AJO271" s="258"/>
      <c r="AJP271" s="258"/>
      <c r="AJQ271" s="258"/>
      <c r="AJR271" s="258"/>
      <c r="AJS271" s="258"/>
      <c r="AJT271" s="258"/>
      <c r="AJU271" s="258"/>
      <c r="AJV271" s="258"/>
      <c r="AJW271" s="258"/>
      <c r="AJX271" s="258"/>
      <c r="AJY271" s="258"/>
      <c r="AJZ271" s="258"/>
      <c r="AKA271" s="258"/>
      <c r="AKB271" s="258"/>
      <c r="AKC271" s="258"/>
      <c r="AKD271" s="258"/>
      <c r="AKE271" s="258"/>
      <c r="AKF271" s="258"/>
      <c r="AKG271" s="258"/>
      <c r="AKH271" s="258"/>
      <c r="AKI271" s="258"/>
      <c r="AKJ271" s="258"/>
      <c r="AKK271" s="258"/>
      <c r="AKL271" s="258"/>
      <c r="AKM271" s="258"/>
      <c r="AKN271" s="258"/>
      <c r="AKO271" s="258"/>
      <c r="AKP271" s="258"/>
      <c r="AKQ271" s="258"/>
      <c r="AKR271" s="258"/>
      <c r="AKS271" s="258"/>
      <c r="AKT271" s="258"/>
      <c r="AKU271" s="258"/>
      <c r="AKV271" s="258"/>
      <c r="AKW271" s="258"/>
      <c r="AKX271" s="258"/>
      <c r="AKY271" s="258"/>
      <c r="AKZ271" s="258"/>
      <c r="ALA271" s="258"/>
      <c r="ALB271" s="258"/>
      <c r="ALC271" s="258"/>
      <c r="ALD271" s="258"/>
      <c r="ALE271" s="258"/>
      <c r="ALF271" s="258"/>
      <c r="ALG271" s="258"/>
      <c r="ALH271" s="258"/>
      <c r="ALI271" s="258"/>
      <c r="ALJ271" s="258"/>
      <c r="ALK271" s="258"/>
      <c r="ALL271" s="258"/>
      <c r="ALM271" s="258"/>
      <c r="ALN271" s="258"/>
      <c r="ALO271" s="258"/>
      <c r="ALP271" s="258"/>
      <c r="ALQ271" s="258"/>
      <c r="ALR271" s="258"/>
      <c r="ALS271" s="258"/>
      <c r="ALT271" s="258"/>
      <c r="ALU271" s="258"/>
      <c r="ALV271" s="258"/>
      <c r="ALW271" s="258"/>
      <c r="ALX271" s="258"/>
      <c r="ALY271" s="258"/>
      <c r="ALZ271" s="258"/>
      <c r="AMA271" s="258"/>
      <c r="AMB271" s="258"/>
      <c r="AMC271" s="258"/>
    </row>
    <row r="272" customFormat="false" ht="39.75" hidden="false" customHeight="true" outlineLevel="0" collapsed="false">
      <c r="A272" s="935" t="str">
        <f aca="false">A254</f>
        <v>SUBSEÇÃO JUDICIÁRIA DE PATOS DE MINAS</v>
      </c>
      <c r="B272" s="935"/>
      <c r="C272" s="935"/>
      <c r="D272" s="935"/>
      <c r="E272" s="935"/>
      <c r="F272" s="935"/>
      <c r="G272" s="935"/>
      <c r="H272" s="935"/>
      <c r="I272" s="936" t="n">
        <f aca="false">I267+I271</f>
        <v>46978.01</v>
      </c>
      <c r="J272" s="937"/>
      <c r="L272" s="468"/>
      <c r="M272" s="468"/>
      <c r="N272" s="468"/>
      <c r="O272" s="468"/>
      <c r="P272" s="468"/>
      <c r="Q272" s="468"/>
      <c r="R272" s="468"/>
      <c r="S272" s="837"/>
    </row>
    <row r="273" customFormat="false" ht="32.25" hidden="false" customHeight="true" outlineLevel="0" collapsed="false">
      <c r="A273" s="846" t="str">
        <f aca="false">PCS!$A$7</f>
        <v>SUBSEÇÃO JUDICIÁRIA DE POÇOS DE CALDAS</v>
      </c>
      <c r="B273" s="846"/>
      <c r="C273" s="846"/>
      <c r="D273" s="15"/>
      <c r="E273" s="15"/>
      <c r="F273" s="15"/>
      <c r="G273" s="847" t="s">
        <v>12</v>
      </c>
      <c r="H273" s="848" t="n">
        <f aca="false">$H$7</f>
        <v>0</v>
      </c>
      <c r="I273" s="848"/>
      <c r="J273" s="849"/>
      <c r="L273" s="468"/>
      <c r="M273" s="468"/>
      <c r="N273" s="468"/>
      <c r="O273" s="468"/>
      <c r="P273" s="468"/>
      <c r="Q273" s="468"/>
      <c r="R273" s="468"/>
      <c r="S273" s="837"/>
    </row>
    <row r="274" customFormat="false" ht="21.75" hidden="false" customHeight="true" outlineLevel="0" collapsed="false">
      <c r="A274" s="850" t="s">
        <v>508</v>
      </c>
      <c r="B274" s="850"/>
      <c r="C274" s="850"/>
      <c r="D274" s="851" t="n">
        <f aca="false">PCS!$G$53</f>
        <v>8945.69</v>
      </c>
      <c r="E274" s="851" t="n">
        <f aca="false">PCS!$H$53</f>
        <v>0</v>
      </c>
      <c r="F274" s="851" t="n">
        <f aca="false">PCS!$I$53</f>
        <v>0</v>
      </c>
      <c r="G274" s="851" t="n">
        <f aca="false">PCS!$J$53</f>
        <v>8765.5</v>
      </c>
      <c r="H274" s="851" t="n">
        <f aca="false">PCS!$K$53</f>
        <v>0</v>
      </c>
      <c r="I274" s="852" t="n">
        <f aca="false">PCS!$L$53</f>
        <v>10804.37</v>
      </c>
      <c r="J274" s="852"/>
      <c r="L274" s="854" t="n">
        <f aca="false">PCS!G20</f>
        <v>3282.37</v>
      </c>
      <c r="M274" s="854" t="n">
        <f aca="false">PCS!H20</f>
        <v>0</v>
      </c>
      <c r="N274" s="854" t="n">
        <f aca="false">PCS!I20</f>
        <v>0</v>
      </c>
      <c r="O274" s="854" t="n">
        <f aca="false">PCS!J20</f>
        <v>3282.37</v>
      </c>
      <c r="P274" s="854" t="n">
        <f aca="false">PCS!K20</f>
        <v>0</v>
      </c>
      <c r="Q274" s="854" t="n">
        <f aca="false">PCS!L20</f>
        <v>4044.85858305455</v>
      </c>
      <c r="R274" s="468"/>
      <c r="S274" s="837"/>
    </row>
    <row r="275" customFormat="false" ht="21.75" hidden="false" customHeight="true" outlineLevel="0" collapsed="false">
      <c r="A275" s="855" t="s">
        <v>509</v>
      </c>
      <c r="B275" s="855"/>
      <c r="C275" s="855"/>
      <c r="D275" s="856" t="n">
        <f aca="false">Dados!$F$38</f>
        <v>2</v>
      </c>
      <c r="E275" s="856" t="n">
        <f aca="false">Dados!$H$38</f>
        <v>0</v>
      </c>
      <c r="F275" s="856" t="n">
        <f aca="false">Dados!$J$38</f>
        <v>0</v>
      </c>
      <c r="G275" s="856" t="n">
        <f aca="false">Dados!$L$38</f>
        <v>1</v>
      </c>
      <c r="H275" s="856" t="n">
        <f aca="false">Dados!$N$38</f>
        <v>0</v>
      </c>
      <c r="I275" s="858" t="n">
        <f aca="false">Dados!$P$38</f>
        <v>1</v>
      </c>
      <c r="J275" s="859"/>
      <c r="L275" s="468" t="n">
        <f aca="false">L274*D275*D276</f>
        <v>6564.74</v>
      </c>
      <c r="M275" s="468" t="n">
        <f aca="false">M274*E275*E276</f>
        <v>0</v>
      </c>
      <c r="N275" s="468" t="n">
        <f aca="false">N274*F275*F276</f>
        <v>0</v>
      </c>
      <c r="O275" s="468" t="n">
        <f aca="false">O274*G275*G276</f>
        <v>6564.74</v>
      </c>
      <c r="P275" s="468" t="n">
        <f aca="false">P274*H275*H276</f>
        <v>0</v>
      </c>
      <c r="Q275" s="938" t="n">
        <f aca="false">Q274*I275*I276</f>
        <v>8089.71716610909</v>
      </c>
      <c r="R275" s="938" t="n">
        <f aca="false">SUM(L275:Q275)</f>
        <v>21219.1971661091</v>
      </c>
      <c r="S275" s="837" t="n">
        <f aca="false">R275*R3</f>
        <v>7032.37720416378</v>
      </c>
      <c r="T275" s="281" t="s">
        <v>537</v>
      </c>
    </row>
    <row r="276" customFormat="false" ht="21.75" hidden="false" customHeight="true" outlineLevel="0" collapsed="false">
      <c r="A276" s="860" t="s">
        <v>510</v>
      </c>
      <c r="B276" s="860"/>
      <c r="C276" s="860"/>
      <c r="D276" s="861" t="n">
        <f aca="false">Dados!$G$38</f>
        <v>1</v>
      </c>
      <c r="E276" s="861" t="n">
        <f aca="false">Dados!$I$38</f>
        <v>0</v>
      </c>
      <c r="F276" s="861" t="n">
        <f aca="false">Dados!$K$38</f>
        <v>0</v>
      </c>
      <c r="G276" s="861" t="n">
        <f aca="false">Dados!$M$38</f>
        <v>2</v>
      </c>
      <c r="H276" s="861" t="n">
        <f aca="false">Dados!$O$38</f>
        <v>0</v>
      </c>
      <c r="I276" s="862" t="n">
        <f aca="false">Dados!$Q$38</f>
        <v>2</v>
      </c>
      <c r="J276" s="863"/>
      <c r="L276" s="468"/>
      <c r="M276" s="468"/>
      <c r="N276" s="468"/>
      <c r="O276" s="468"/>
      <c r="P276" s="468"/>
      <c r="Q276" s="468"/>
      <c r="R276" s="468"/>
      <c r="S276" s="837"/>
    </row>
    <row r="277" customFormat="false" ht="21.75" hidden="false" customHeight="true" outlineLevel="0" collapsed="false">
      <c r="A277" s="864" t="s">
        <v>5</v>
      </c>
      <c r="B277" s="864"/>
      <c r="C277" s="864"/>
      <c r="D277" s="865" t="n">
        <f aca="false">((D274*D275)*D276)</f>
        <v>17891.38</v>
      </c>
      <c r="E277" s="865" t="n">
        <f aca="false">((E274*E275)*E276)</f>
        <v>0</v>
      </c>
      <c r="F277" s="865" t="n">
        <f aca="false">((F274*F275)*F276)</f>
        <v>0</v>
      </c>
      <c r="G277" s="865" t="n">
        <f aca="false">((G274*G275)*G276)</f>
        <v>17531</v>
      </c>
      <c r="H277" s="865" t="n">
        <f aca="false">((H274*H275)*H276)</f>
        <v>0</v>
      </c>
      <c r="I277" s="866" t="n">
        <f aca="false">((I274*I275)*I276)</f>
        <v>21608.74</v>
      </c>
      <c r="J277" s="867"/>
      <c r="L277" s="468"/>
      <c r="M277" s="468"/>
      <c r="N277" s="468"/>
      <c r="O277" s="468"/>
      <c r="P277" s="468"/>
      <c r="Q277" s="468"/>
      <c r="R277" s="468"/>
      <c r="S277" s="837"/>
    </row>
    <row r="278" customFormat="false" ht="21.75" hidden="false" customHeight="true" outlineLevel="0" collapsed="false">
      <c r="A278" s="870" t="s">
        <v>511</v>
      </c>
      <c r="B278" s="871" t="s">
        <v>512</v>
      </c>
      <c r="C278" s="872" t="s">
        <v>513</v>
      </c>
      <c r="D278" s="873" t="n">
        <v>0</v>
      </c>
      <c r="E278" s="873" t="n">
        <v>0</v>
      </c>
      <c r="F278" s="873" t="n">
        <v>0</v>
      </c>
      <c r="G278" s="873" t="n">
        <v>0</v>
      </c>
      <c r="H278" s="873" t="n">
        <v>0</v>
      </c>
      <c r="I278" s="875" t="n">
        <v>0</v>
      </c>
      <c r="J278" s="876"/>
      <c r="L278" s="468"/>
      <c r="M278" s="468"/>
      <c r="N278" s="468"/>
      <c r="O278" s="468"/>
      <c r="P278" s="468"/>
      <c r="Q278" s="468"/>
      <c r="R278" s="468"/>
      <c r="S278" s="837"/>
    </row>
    <row r="279" customFormat="false" ht="21.75" hidden="false" customHeight="true" outlineLevel="0" collapsed="false">
      <c r="A279" s="870"/>
      <c r="B279" s="871"/>
      <c r="C279" s="877" t="s">
        <v>384</v>
      </c>
      <c r="D279" s="878" t="n">
        <f aca="false">ROUND((D274/30*D278),2)</f>
        <v>0</v>
      </c>
      <c r="E279" s="878" t="n">
        <f aca="false">ROUND((E274/30*E278),2)</f>
        <v>0</v>
      </c>
      <c r="F279" s="878" t="n">
        <f aca="false">ROUND((F274/30*F278),2)</f>
        <v>0</v>
      </c>
      <c r="G279" s="878" t="n">
        <f aca="false">ROUND((G274/30*G278),2)</f>
        <v>0</v>
      </c>
      <c r="H279" s="878" t="n">
        <f aca="false">ROUND((H274/30*H278),2)</f>
        <v>0</v>
      </c>
      <c r="I279" s="879" t="n">
        <f aca="false">ROUND((I274/30*I278),2)</f>
        <v>0</v>
      </c>
      <c r="J279" s="880"/>
      <c r="L279" s="468"/>
      <c r="M279" s="468"/>
      <c r="N279" s="468"/>
      <c r="O279" s="468"/>
      <c r="P279" s="468"/>
      <c r="Q279" s="468"/>
      <c r="R279" s="468"/>
      <c r="S279" s="837"/>
    </row>
    <row r="280" s="258" customFormat="true" ht="21.75" hidden="false" customHeight="true" outlineLevel="0" collapsed="false">
      <c r="A280" s="870"/>
      <c r="B280" s="881" t="s">
        <v>514</v>
      </c>
      <c r="C280" s="882" t="s">
        <v>515</v>
      </c>
      <c r="D280" s="883" t="n">
        <f aca="false">PCS!$G$87</f>
        <v>7303.15</v>
      </c>
      <c r="E280" s="883" t="n">
        <f aca="false">PCS!$H$87</f>
        <v>0</v>
      </c>
      <c r="F280" s="883" t="n">
        <f aca="false">PCS!$I$87</f>
        <v>0</v>
      </c>
      <c r="G280" s="883" t="n">
        <f aca="false">PCS!$J$87</f>
        <v>7122.97</v>
      </c>
      <c r="H280" s="883" t="n">
        <f aca="false">PCS!$K$87</f>
        <v>0</v>
      </c>
      <c r="I280" s="884" t="n">
        <f aca="false">PCS!$L$87</f>
        <v>8928.09</v>
      </c>
      <c r="J280" s="885"/>
      <c r="L280" s="468"/>
      <c r="M280" s="468"/>
      <c r="N280" s="468"/>
      <c r="O280" s="468"/>
      <c r="P280" s="468"/>
      <c r="Q280" s="468"/>
      <c r="R280" s="468"/>
      <c r="S280" s="837"/>
    </row>
    <row r="281" s="258" customFormat="true" ht="21.75" hidden="false" customHeight="true" outlineLevel="0" collapsed="false">
      <c r="A281" s="870"/>
      <c r="B281" s="881"/>
      <c r="C281" s="886" t="s">
        <v>516</v>
      </c>
      <c r="D281" s="887" t="n">
        <v>0</v>
      </c>
      <c r="E281" s="887" t="n">
        <v>0</v>
      </c>
      <c r="F281" s="887" t="n">
        <v>0</v>
      </c>
      <c r="G281" s="887" t="n">
        <v>0</v>
      </c>
      <c r="H281" s="887" t="n">
        <v>0</v>
      </c>
      <c r="I281" s="888" t="n">
        <v>0</v>
      </c>
      <c r="J281" s="889"/>
      <c r="L281" s="468"/>
      <c r="M281" s="468"/>
      <c r="N281" s="468"/>
      <c r="O281" s="468"/>
      <c r="P281" s="468"/>
      <c r="Q281" s="468"/>
      <c r="R281" s="468"/>
      <c r="S281" s="837"/>
    </row>
    <row r="282" s="258" customFormat="true" ht="21.75" hidden="false" customHeight="true" outlineLevel="0" collapsed="false">
      <c r="A282" s="870"/>
      <c r="B282" s="881"/>
      <c r="C282" s="890" t="s">
        <v>517</v>
      </c>
      <c r="D282" s="891" t="n">
        <f aca="false">ROUND(((D280/30)*D281),2)</f>
        <v>0</v>
      </c>
      <c r="E282" s="891" t="n">
        <f aca="false">ROUND(((E280/30)*E281),2)</f>
        <v>0</v>
      </c>
      <c r="F282" s="891" t="n">
        <f aca="false">ROUND(((F280/30)*F281),2)</f>
        <v>0</v>
      </c>
      <c r="G282" s="891" t="n">
        <f aca="false">ROUND(((G280/30)*G281),2)</f>
        <v>0</v>
      </c>
      <c r="H282" s="891" t="n">
        <f aca="false">ROUND(((H280/30)*H281),2)</f>
        <v>0</v>
      </c>
      <c r="I282" s="892" t="n">
        <f aca="false">ROUND(((I280/30)*I281),2)</f>
        <v>0</v>
      </c>
      <c r="J282" s="893"/>
      <c r="L282" s="468"/>
      <c r="M282" s="468"/>
      <c r="N282" s="468"/>
      <c r="O282" s="468"/>
      <c r="P282" s="468"/>
      <c r="Q282" s="468"/>
      <c r="R282" s="468"/>
      <c r="S282" s="837"/>
    </row>
    <row r="283" customFormat="false" ht="39" hidden="false" customHeight="true" outlineLevel="0" collapsed="false">
      <c r="A283" s="894" t="s">
        <v>518</v>
      </c>
      <c r="B283" s="894"/>
      <c r="C283" s="894"/>
      <c r="D283" s="895" t="n">
        <f aca="false">D279+D282</f>
        <v>0</v>
      </c>
      <c r="E283" s="895" t="n">
        <f aca="false">E279+E282</f>
        <v>0</v>
      </c>
      <c r="F283" s="895" t="n">
        <f aca="false">F279+F282</f>
        <v>0</v>
      </c>
      <c r="G283" s="895" t="n">
        <f aca="false">G279+G282</f>
        <v>0</v>
      </c>
      <c r="H283" s="895" t="n">
        <f aca="false">H279+H282</f>
        <v>0</v>
      </c>
      <c r="I283" s="896" t="n">
        <f aca="false">I279+I282</f>
        <v>0</v>
      </c>
      <c r="J283" s="897"/>
      <c r="L283" s="468"/>
      <c r="M283" s="468"/>
      <c r="N283" s="468"/>
      <c r="O283" s="468"/>
      <c r="P283" s="468"/>
      <c r="Q283" s="468"/>
      <c r="R283" s="468"/>
      <c r="S283" s="837"/>
    </row>
    <row r="284" customFormat="false" ht="39.75" hidden="false" customHeight="true" outlineLevel="0" collapsed="false">
      <c r="A284" s="898" t="str">
        <f aca="false">A18</f>
        <v>TOTAL CATEGORIA</v>
      </c>
      <c r="B284" s="899"/>
      <c r="C284" s="899"/>
      <c r="D284" s="900" t="n">
        <f aca="false">D277-D283</f>
        <v>17891.38</v>
      </c>
      <c r="E284" s="900" t="n">
        <f aca="false">E277-E283</f>
        <v>0</v>
      </c>
      <c r="F284" s="900" t="n">
        <f aca="false">F277-F283</f>
        <v>0</v>
      </c>
      <c r="G284" s="900" t="n">
        <f aca="false">G277-G283</f>
        <v>17531</v>
      </c>
      <c r="H284" s="900" t="n">
        <f aca="false">H277-H283</f>
        <v>0</v>
      </c>
      <c r="I284" s="901" t="n">
        <f aca="false">I277-I283</f>
        <v>21608.74</v>
      </c>
      <c r="J284" s="902"/>
      <c r="L284" s="468"/>
      <c r="M284" s="468"/>
      <c r="N284" s="468"/>
      <c r="O284" s="468"/>
      <c r="P284" s="468"/>
      <c r="Q284" s="468"/>
      <c r="R284" s="468"/>
      <c r="S284" s="837"/>
    </row>
    <row r="285" customFormat="false" ht="27.75" hidden="false" customHeight="true" outlineLevel="0" collapsed="false">
      <c r="A285" s="903" t="s">
        <v>534</v>
      </c>
      <c r="B285" s="903"/>
      <c r="C285" s="903"/>
      <c r="D285" s="903"/>
      <c r="E285" s="903"/>
      <c r="F285" s="903"/>
      <c r="G285" s="903"/>
      <c r="H285" s="903"/>
      <c r="I285" s="904" t="n">
        <f aca="false">SUM(D284:I284)</f>
        <v>57031.12</v>
      </c>
      <c r="J285" s="905" t="n">
        <f aca="false">RESUMO!F59</f>
        <v>0</v>
      </c>
      <c r="L285" s="468"/>
      <c r="M285" s="468"/>
      <c r="N285" s="468"/>
      <c r="O285" s="468"/>
      <c r="P285" s="468"/>
      <c r="Q285" s="468"/>
      <c r="R285" s="468"/>
      <c r="S285" s="837"/>
    </row>
    <row r="286" customFormat="false" ht="27.75" hidden="false" customHeight="true" outlineLevel="0" collapsed="false">
      <c r="A286" s="906" t="s">
        <v>521</v>
      </c>
      <c r="B286" s="906"/>
      <c r="C286" s="906"/>
      <c r="D286" s="906"/>
      <c r="E286" s="906"/>
      <c r="F286" s="906"/>
      <c r="G286" s="906"/>
      <c r="H286" s="906"/>
      <c r="I286" s="907" t="n">
        <f aca="false">RESUMO!N23</f>
        <v>57031.12</v>
      </c>
      <c r="J286" s="908"/>
      <c r="L286" s="468"/>
      <c r="M286" s="468"/>
      <c r="N286" s="468"/>
      <c r="O286" s="468"/>
      <c r="P286" s="468"/>
      <c r="Q286" s="468"/>
      <c r="R286" s="468"/>
      <c r="S286" s="837"/>
    </row>
    <row r="287" customFormat="false" ht="27.75" hidden="false" customHeight="true" outlineLevel="0" collapsed="false">
      <c r="A287" s="909" t="s">
        <v>522</v>
      </c>
      <c r="B287" s="909"/>
      <c r="C287" s="909"/>
      <c r="D287" s="909"/>
      <c r="E287" s="909"/>
      <c r="F287" s="909"/>
      <c r="G287" s="910"/>
      <c r="H287" s="911"/>
      <c r="I287" s="912"/>
      <c r="J287" s="912"/>
      <c r="L287" s="468"/>
      <c r="M287" s="468"/>
      <c r="N287" s="468"/>
      <c r="O287" s="468"/>
      <c r="P287" s="468"/>
      <c r="Q287" s="468"/>
      <c r="R287" s="468"/>
      <c r="S287" s="837"/>
    </row>
    <row r="288" customFormat="false" ht="27.75" hidden="false" customHeight="true" outlineLevel="0" collapsed="false">
      <c r="A288" s="913"/>
      <c r="B288" s="914"/>
      <c r="C288" s="915"/>
      <c r="D288" s="915"/>
      <c r="E288" s="915"/>
      <c r="F288" s="917"/>
      <c r="G288" s="918"/>
      <c r="H288" s="919"/>
      <c r="I288" s="920"/>
      <c r="J288" s="921"/>
      <c r="L288" s="922"/>
      <c r="M288" s="922"/>
      <c r="N288" s="922"/>
      <c r="O288" s="922"/>
      <c r="P288" s="922"/>
      <c r="Q288" s="922"/>
      <c r="R288" s="922"/>
      <c r="S288" s="923"/>
    </row>
    <row r="289" customFormat="false" ht="27.75" hidden="false" customHeight="true" outlineLevel="0" collapsed="false">
      <c r="A289" s="913"/>
      <c r="B289" s="924"/>
      <c r="C289" s="258"/>
      <c r="D289" s="258"/>
      <c r="E289" s="258"/>
      <c r="F289" s="925"/>
      <c r="G289" s="926"/>
      <c r="H289" s="927"/>
      <c r="I289" s="928"/>
      <c r="J289" s="929"/>
      <c r="L289" s="922"/>
      <c r="M289" s="922"/>
      <c r="N289" s="922"/>
      <c r="O289" s="922"/>
      <c r="P289" s="922"/>
      <c r="Q289" s="922"/>
      <c r="R289" s="922"/>
      <c r="S289" s="923"/>
      <c r="W289" s="258"/>
      <c r="X289" s="258"/>
      <c r="Y289" s="258"/>
      <c r="Z289" s="258"/>
      <c r="AA289" s="258"/>
      <c r="AB289" s="258"/>
      <c r="AC289" s="258"/>
      <c r="AD289" s="258"/>
      <c r="AE289" s="258"/>
      <c r="AF289" s="258"/>
      <c r="AG289" s="258"/>
      <c r="AH289" s="258"/>
      <c r="AI289" s="258"/>
      <c r="AJ289" s="258"/>
      <c r="AK289" s="258"/>
      <c r="AL289" s="258"/>
      <c r="AM289" s="258"/>
      <c r="AN289" s="258"/>
      <c r="AO289" s="258"/>
      <c r="AP289" s="258"/>
      <c r="AQ289" s="258"/>
      <c r="AR289" s="258"/>
      <c r="AS289" s="258"/>
      <c r="AT289" s="258"/>
      <c r="AU289" s="258"/>
      <c r="AV289" s="258"/>
      <c r="AW289" s="258"/>
      <c r="AX289" s="258"/>
      <c r="AY289" s="258"/>
      <c r="AZ289" s="258"/>
      <c r="BA289" s="258"/>
      <c r="BB289" s="258"/>
      <c r="BC289" s="258"/>
      <c r="BD289" s="258"/>
      <c r="BE289" s="258"/>
      <c r="BF289" s="258"/>
      <c r="BG289" s="258"/>
      <c r="BH289" s="258"/>
      <c r="BI289" s="258"/>
      <c r="BJ289" s="258"/>
      <c r="BK289" s="258"/>
      <c r="BL289" s="258"/>
      <c r="BM289" s="258"/>
      <c r="BN289" s="258"/>
      <c r="BO289" s="258"/>
      <c r="BP289" s="258"/>
      <c r="BQ289" s="258"/>
      <c r="BR289" s="258"/>
      <c r="BS289" s="258"/>
      <c r="BT289" s="258"/>
      <c r="BU289" s="258"/>
      <c r="BV289" s="258"/>
      <c r="BW289" s="258"/>
      <c r="BX289" s="258"/>
      <c r="BY289" s="258"/>
      <c r="BZ289" s="258"/>
      <c r="CA289" s="258"/>
      <c r="CB289" s="258"/>
      <c r="CC289" s="258"/>
      <c r="CD289" s="258"/>
      <c r="CE289" s="258"/>
      <c r="CF289" s="258"/>
      <c r="CG289" s="258"/>
      <c r="CH289" s="258"/>
      <c r="CI289" s="258"/>
      <c r="CJ289" s="258"/>
      <c r="CK289" s="258"/>
      <c r="CL289" s="258"/>
      <c r="CM289" s="258"/>
      <c r="CN289" s="258"/>
      <c r="CO289" s="258"/>
      <c r="CP289" s="258"/>
      <c r="CQ289" s="258"/>
      <c r="CR289" s="258"/>
      <c r="CS289" s="258"/>
      <c r="CT289" s="258"/>
      <c r="CU289" s="258"/>
      <c r="CV289" s="258"/>
      <c r="CW289" s="258"/>
      <c r="CX289" s="258"/>
      <c r="CY289" s="258"/>
      <c r="CZ289" s="258"/>
      <c r="DA289" s="258"/>
      <c r="DB289" s="258"/>
      <c r="DC289" s="258"/>
      <c r="DD289" s="258"/>
      <c r="DE289" s="258"/>
      <c r="DF289" s="258"/>
      <c r="DG289" s="258"/>
      <c r="DH289" s="258"/>
      <c r="DI289" s="258"/>
      <c r="DJ289" s="258"/>
      <c r="DK289" s="258"/>
      <c r="DL289" s="258"/>
      <c r="DM289" s="258"/>
      <c r="DN289" s="258"/>
      <c r="DO289" s="258"/>
      <c r="DP289" s="258"/>
      <c r="DQ289" s="258"/>
      <c r="DR289" s="258"/>
      <c r="DS289" s="258"/>
      <c r="DT289" s="258"/>
      <c r="DU289" s="258"/>
      <c r="DV289" s="258"/>
      <c r="DW289" s="258"/>
      <c r="DX289" s="258"/>
      <c r="DY289" s="258"/>
      <c r="DZ289" s="258"/>
      <c r="EA289" s="258"/>
      <c r="EB289" s="258"/>
      <c r="EC289" s="258"/>
      <c r="ED289" s="258"/>
      <c r="EE289" s="258"/>
      <c r="EF289" s="258"/>
      <c r="EG289" s="258"/>
      <c r="EH289" s="258"/>
      <c r="EI289" s="258"/>
      <c r="EJ289" s="258"/>
      <c r="EK289" s="258"/>
      <c r="EL289" s="258"/>
      <c r="EM289" s="258"/>
      <c r="EN289" s="258"/>
      <c r="EO289" s="258"/>
      <c r="EP289" s="258"/>
      <c r="EQ289" s="258"/>
      <c r="ER289" s="258"/>
      <c r="ES289" s="258"/>
      <c r="ET289" s="258"/>
      <c r="EU289" s="258"/>
      <c r="EV289" s="258"/>
      <c r="EW289" s="258"/>
      <c r="EX289" s="258"/>
      <c r="EY289" s="258"/>
      <c r="EZ289" s="258"/>
      <c r="FA289" s="258"/>
      <c r="FB289" s="258"/>
      <c r="FC289" s="258"/>
      <c r="FD289" s="258"/>
      <c r="FE289" s="258"/>
      <c r="FF289" s="258"/>
      <c r="FG289" s="258"/>
      <c r="FH289" s="258"/>
      <c r="FI289" s="258"/>
      <c r="FJ289" s="258"/>
      <c r="FK289" s="258"/>
      <c r="FL289" s="258"/>
      <c r="FM289" s="258"/>
      <c r="FN289" s="258"/>
      <c r="FO289" s="258"/>
      <c r="FP289" s="258"/>
      <c r="FQ289" s="258"/>
      <c r="FR289" s="258"/>
      <c r="FS289" s="258"/>
      <c r="FT289" s="258"/>
      <c r="FU289" s="258"/>
      <c r="FV289" s="258"/>
      <c r="FW289" s="258"/>
      <c r="FX289" s="258"/>
      <c r="FY289" s="258"/>
      <c r="FZ289" s="258"/>
      <c r="GA289" s="258"/>
      <c r="GB289" s="258"/>
      <c r="GC289" s="258"/>
      <c r="GD289" s="258"/>
      <c r="GE289" s="258"/>
      <c r="GF289" s="258"/>
      <c r="GG289" s="258"/>
      <c r="GH289" s="258"/>
      <c r="GI289" s="258"/>
      <c r="GJ289" s="258"/>
      <c r="GK289" s="258"/>
      <c r="GL289" s="258"/>
      <c r="GM289" s="258"/>
      <c r="GN289" s="258"/>
      <c r="GO289" s="258"/>
      <c r="GP289" s="258"/>
      <c r="GQ289" s="258"/>
      <c r="GR289" s="258"/>
      <c r="GS289" s="258"/>
      <c r="GT289" s="258"/>
      <c r="GU289" s="258"/>
      <c r="GV289" s="258"/>
      <c r="GW289" s="258"/>
      <c r="GX289" s="258"/>
      <c r="GY289" s="258"/>
      <c r="GZ289" s="258"/>
      <c r="HA289" s="258"/>
      <c r="HB289" s="258"/>
      <c r="HC289" s="258"/>
      <c r="HD289" s="258"/>
      <c r="HE289" s="258"/>
      <c r="HF289" s="258"/>
      <c r="HG289" s="258"/>
      <c r="HH289" s="258"/>
      <c r="HI289" s="258"/>
      <c r="HJ289" s="258"/>
      <c r="HK289" s="258"/>
      <c r="HL289" s="258"/>
      <c r="HM289" s="258"/>
      <c r="HN289" s="258"/>
      <c r="HO289" s="258"/>
      <c r="HP289" s="258"/>
      <c r="HQ289" s="258"/>
      <c r="HR289" s="258"/>
      <c r="HS289" s="258"/>
      <c r="HT289" s="258"/>
      <c r="HU289" s="258"/>
      <c r="HV289" s="258"/>
      <c r="HW289" s="258"/>
      <c r="HX289" s="258"/>
      <c r="HY289" s="258"/>
      <c r="HZ289" s="258"/>
      <c r="IA289" s="258"/>
      <c r="IB289" s="258"/>
      <c r="IC289" s="258"/>
      <c r="ID289" s="258"/>
      <c r="IE289" s="258"/>
      <c r="IF289" s="258"/>
      <c r="IG289" s="258"/>
      <c r="IH289" s="258"/>
      <c r="II289" s="258"/>
      <c r="IJ289" s="258"/>
      <c r="IK289" s="258"/>
      <c r="IL289" s="258"/>
      <c r="IM289" s="258"/>
      <c r="IN289" s="258"/>
      <c r="IO289" s="258"/>
      <c r="IP289" s="258"/>
      <c r="IQ289" s="258"/>
      <c r="IR289" s="258"/>
      <c r="IS289" s="258"/>
      <c r="IT289" s="258"/>
      <c r="IU289" s="258"/>
      <c r="IV289" s="258"/>
      <c r="IW289" s="258"/>
      <c r="IX289" s="258"/>
      <c r="IY289" s="258"/>
      <c r="IZ289" s="258"/>
      <c r="JA289" s="258"/>
      <c r="JB289" s="258"/>
      <c r="JC289" s="258"/>
      <c r="JD289" s="258"/>
      <c r="JE289" s="258"/>
      <c r="JF289" s="258"/>
      <c r="JG289" s="258"/>
      <c r="JH289" s="258"/>
      <c r="JI289" s="258"/>
      <c r="JJ289" s="258"/>
      <c r="JK289" s="258"/>
      <c r="JL289" s="258"/>
      <c r="JM289" s="258"/>
      <c r="JN289" s="258"/>
      <c r="JO289" s="258"/>
      <c r="JP289" s="258"/>
      <c r="JQ289" s="258"/>
      <c r="JR289" s="258"/>
      <c r="JS289" s="258"/>
      <c r="JT289" s="258"/>
      <c r="JU289" s="258"/>
      <c r="JV289" s="258"/>
      <c r="JW289" s="258"/>
      <c r="JX289" s="258"/>
      <c r="JY289" s="258"/>
      <c r="JZ289" s="258"/>
      <c r="KA289" s="258"/>
      <c r="KB289" s="258"/>
      <c r="KC289" s="258"/>
      <c r="KD289" s="258"/>
      <c r="KE289" s="258"/>
      <c r="KF289" s="258"/>
      <c r="KG289" s="258"/>
      <c r="KH289" s="258"/>
      <c r="KI289" s="258"/>
      <c r="KJ289" s="258"/>
      <c r="KK289" s="258"/>
      <c r="KL289" s="258"/>
      <c r="KM289" s="258"/>
      <c r="KN289" s="258"/>
      <c r="KO289" s="258"/>
      <c r="KP289" s="258"/>
      <c r="KQ289" s="258"/>
      <c r="KR289" s="258"/>
      <c r="KS289" s="258"/>
      <c r="KT289" s="258"/>
      <c r="KU289" s="258"/>
      <c r="KV289" s="258"/>
      <c r="KW289" s="258"/>
      <c r="KX289" s="258"/>
      <c r="KY289" s="258"/>
      <c r="KZ289" s="258"/>
      <c r="LA289" s="258"/>
      <c r="LB289" s="258"/>
      <c r="LC289" s="258"/>
      <c r="LD289" s="258"/>
      <c r="LE289" s="258"/>
      <c r="LF289" s="258"/>
      <c r="LG289" s="258"/>
      <c r="LH289" s="258"/>
      <c r="LI289" s="258"/>
      <c r="LJ289" s="258"/>
      <c r="LK289" s="258"/>
      <c r="LL289" s="258"/>
      <c r="LM289" s="258"/>
      <c r="LN289" s="258"/>
      <c r="LO289" s="258"/>
      <c r="LP289" s="258"/>
      <c r="LQ289" s="258"/>
      <c r="LR289" s="258"/>
      <c r="LS289" s="258"/>
      <c r="LT289" s="258"/>
      <c r="LU289" s="258"/>
      <c r="LV289" s="258"/>
      <c r="LW289" s="258"/>
      <c r="LX289" s="258"/>
      <c r="LY289" s="258"/>
      <c r="LZ289" s="258"/>
      <c r="MA289" s="258"/>
      <c r="MB289" s="258"/>
      <c r="MC289" s="258"/>
      <c r="MD289" s="258"/>
      <c r="ME289" s="258"/>
      <c r="MF289" s="258"/>
      <c r="MG289" s="258"/>
      <c r="MH289" s="258"/>
      <c r="MI289" s="258"/>
      <c r="MJ289" s="258"/>
      <c r="MK289" s="258"/>
      <c r="ML289" s="258"/>
      <c r="MM289" s="258"/>
      <c r="MN289" s="258"/>
      <c r="MO289" s="258"/>
      <c r="MP289" s="258"/>
      <c r="MQ289" s="258"/>
      <c r="MR289" s="258"/>
      <c r="MS289" s="258"/>
      <c r="MT289" s="258"/>
      <c r="MU289" s="258"/>
      <c r="MV289" s="258"/>
      <c r="MW289" s="258"/>
      <c r="MX289" s="258"/>
      <c r="MY289" s="258"/>
      <c r="MZ289" s="258"/>
      <c r="NA289" s="258"/>
      <c r="NB289" s="258"/>
      <c r="NC289" s="258"/>
      <c r="ND289" s="258"/>
      <c r="NE289" s="258"/>
      <c r="NF289" s="258"/>
      <c r="NG289" s="258"/>
      <c r="NH289" s="258"/>
      <c r="NI289" s="258"/>
      <c r="NJ289" s="258"/>
      <c r="NK289" s="258"/>
      <c r="NL289" s="258"/>
      <c r="NM289" s="258"/>
      <c r="NN289" s="258"/>
      <c r="NO289" s="258"/>
      <c r="NP289" s="258"/>
      <c r="NQ289" s="258"/>
      <c r="NR289" s="258"/>
      <c r="NS289" s="258"/>
      <c r="NT289" s="258"/>
      <c r="NU289" s="258"/>
      <c r="NV289" s="258"/>
      <c r="NW289" s="258"/>
      <c r="NX289" s="258"/>
      <c r="NY289" s="258"/>
      <c r="NZ289" s="258"/>
      <c r="OA289" s="258"/>
      <c r="OB289" s="258"/>
      <c r="OC289" s="258"/>
      <c r="OD289" s="258"/>
      <c r="OE289" s="258"/>
      <c r="OF289" s="258"/>
      <c r="OG289" s="258"/>
      <c r="OH289" s="258"/>
      <c r="OI289" s="258"/>
      <c r="OJ289" s="258"/>
      <c r="OK289" s="258"/>
      <c r="OL289" s="258"/>
      <c r="OM289" s="258"/>
      <c r="ON289" s="258"/>
      <c r="OO289" s="258"/>
      <c r="OP289" s="258"/>
      <c r="OQ289" s="258"/>
      <c r="OR289" s="258"/>
      <c r="OS289" s="258"/>
      <c r="OT289" s="258"/>
      <c r="OU289" s="258"/>
      <c r="OV289" s="258"/>
      <c r="OW289" s="258"/>
      <c r="OX289" s="258"/>
      <c r="OY289" s="258"/>
      <c r="OZ289" s="258"/>
      <c r="PA289" s="258"/>
      <c r="PB289" s="258"/>
      <c r="PC289" s="258"/>
      <c r="PD289" s="258"/>
      <c r="PE289" s="258"/>
      <c r="PF289" s="258"/>
      <c r="PG289" s="258"/>
      <c r="PH289" s="258"/>
      <c r="PI289" s="258"/>
      <c r="PJ289" s="258"/>
      <c r="PK289" s="258"/>
      <c r="PL289" s="258"/>
      <c r="PM289" s="258"/>
      <c r="PN289" s="258"/>
      <c r="PO289" s="258"/>
      <c r="PP289" s="258"/>
      <c r="PQ289" s="258"/>
      <c r="PR289" s="258"/>
      <c r="PS289" s="258"/>
      <c r="PT289" s="258"/>
      <c r="PU289" s="258"/>
      <c r="PV289" s="258"/>
      <c r="PW289" s="258"/>
      <c r="PX289" s="258"/>
      <c r="PY289" s="258"/>
      <c r="PZ289" s="258"/>
      <c r="QA289" s="258"/>
      <c r="QB289" s="258"/>
      <c r="QC289" s="258"/>
      <c r="QD289" s="258"/>
      <c r="QE289" s="258"/>
      <c r="QF289" s="258"/>
      <c r="QG289" s="258"/>
      <c r="QH289" s="258"/>
      <c r="QI289" s="258"/>
      <c r="QJ289" s="258"/>
      <c r="QK289" s="258"/>
      <c r="QL289" s="258"/>
      <c r="QM289" s="258"/>
      <c r="QN289" s="258"/>
      <c r="QO289" s="258"/>
      <c r="QP289" s="258"/>
      <c r="QQ289" s="258"/>
      <c r="QR289" s="258"/>
      <c r="QS289" s="258"/>
      <c r="QT289" s="258"/>
      <c r="QU289" s="258"/>
      <c r="QV289" s="258"/>
      <c r="QW289" s="258"/>
      <c r="QX289" s="258"/>
      <c r="QY289" s="258"/>
      <c r="QZ289" s="258"/>
      <c r="RA289" s="258"/>
      <c r="RB289" s="258"/>
      <c r="RC289" s="258"/>
      <c r="RD289" s="258"/>
      <c r="RE289" s="258"/>
      <c r="RF289" s="258"/>
      <c r="RG289" s="258"/>
      <c r="RH289" s="258"/>
      <c r="RI289" s="258"/>
      <c r="RJ289" s="258"/>
      <c r="RK289" s="258"/>
      <c r="RL289" s="258"/>
      <c r="RM289" s="258"/>
      <c r="RN289" s="258"/>
      <c r="RO289" s="258"/>
      <c r="RP289" s="258"/>
      <c r="RQ289" s="258"/>
      <c r="RR289" s="258"/>
      <c r="RS289" s="258"/>
      <c r="RT289" s="258"/>
      <c r="RU289" s="258"/>
      <c r="RV289" s="258"/>
      <c r="RW289" s="258"/>
      <c r="RX289" s="258"/>
      <c r="RY289" s="258"/>
      <c r="RZ289" s="258"/>
      <c r="SA289" s="258"/>
      <c r="SB289" s="258"/>
      <c r="SC289" s="258"/>
      <c r="SD289" s="258"/>
      <c r="SE289" s="258"/>
      <c r="SF289" s="258"/>
      <c r="SG289" s="258"/>
      <c r="SH289" s="258"/>
      <c r="SI289" s="258"/>
      <c r="SJ289" s="258"/>
      <c r="SK289" s="258"/>
      <c r="SL289" s="258"/>
      <c r="SM289" s="258"/>
      <c r="SN289" s="258"/>
      <c r="SO289" s="258"/>
      <c r="SP289" s="258"/>
      <c r="SQ289" s="258"/>
      <c r="SR289" s="258"/>
      <c r="SS289" s="258"/>
      <c r="ST289" s="258"/>
      <c r="SU289" s="258"/>
      <c r="SV289" s="258"/>
      <c r="SW289" s="258"/>
      <c r="SX289" s="258"/>
      <c r="SY289" s="258"/>
      <c r="SZ289" s="258"/>
      <c r="TA289" s="258"/>
      <c r="TB289" s="258"/>
      <c r="TC289" s="258"/>
      <c r="TD289" s="258"/>
      <c r="TE289" s="258"/>
      <c r="TF289" s="258"/>
      <c r="TG289" s="258"/>
      <c r="TH289" s="258"/>
      <c r="TI289" s="258"/>
      <c r="TJ289" s="258"/>
      <c r="TK289" s="258"/>
      <c r="TL289" s="258"/>
      <c r="TM289" s="258"/>
      <c r="TN289" s="258"/>
      <c r="TO289" s="258"/>
      <c r="TP289" s="258"/>
      <c r="TQ289" s="258"/>
      <c r="TR289" s="258"/>
      <c r="TS289" s="258"/>
      <c r="TT289" s="258"/>
      <c r="TU289" s="258"/>
      <c r="TV289" s="258"/>
      <c r="TW289" s="258"/>
      <c r="TX289" s="258"/>
      <c r="TY289" s="258"/>
      <c r="TZ289" s="258"/>
      <c r="UA289" s="258"/>
      <c r="UB289" s="258"/>
      <c r="UC289" s="258"/>
      <c r="UD289" s="258"/>
      <c r="UE289" s="258"/>
      <c r="UF289" s="258"/>
      <c r="UG289" s="258"/>
      <c r="UH289" s="258"/>
      <c r="UI289" s="258"/>
      <c r="UJ289" s="258"/>
      <c r="UK289" s="258"/>
      <c r="UL289" s="258"/>
      <c r="UM289" s="258"/>
      <c r="UN289" s="258"/>
      <c r="UO289" s="258"/>
      <c r="UP289" s="258"/>
      <c r="UQ289" s="258"/>
      <c r="UR289" s="258"/>
      <c r="US289" s="258"/>
      <c r="UT289" s="258"/>
      <c r="UU289" s="258"/>
      <c r="UV289" s="258"/>
      <c r="UW289" s="258"/>
      <c r="UX289" s="258"/>
      <c r="UY289" s="258"/>
      <c r="UZ289" s="258"/>
      <c r="VA289" s="258"/>
      <c r="VB289" s="258"/>
      <c r="VC289" s="258"/>
      <c r="VD289" s="258"/>
      <c r="VE289" s="258"/>
      <c r="VF289" s="258"/>
      <c r="VG289" s="258"/>
      <c r="VH289" s="258"/>
      <c r="VI289" s="258"/>
      <c r="VJ289" s="258"/>
      <c r="VK289" s="258"/>
      <c r="VL289" s="258"/>
      <c r="VM289" s="258"/>
      <c r="VN289" s="258"/>
      <c r="VO289" s="258"/>
      <c r="VP289" s="258"/>
      <c r="VQ289" s="258"/>
      <c r="VR289" s="258"/>
      <c r="VS289" s="258"/>
      <c r="VT289" s="258"/>
      <c r="VU289" s="258"/>
      <c r="VV289" s="258"/>
      <c r="VW289" s="258"/>
      <c r="VX289" s="258"/>
      <c r="VY289" s="258"/>
      <c r="VZ289" s="258"/>
      <c r="WA289" s="258"/>
      <c r="WB289" s="258"/>
      <c r="WC289" s="258"/>
      <c r="WD289" s="258"/>
      <c r="WE289" s="258"/>
      <c r="WF289" s="258"/>
      <c r="WG289" s="258"/>
      <c r="WH289" s="258"/>
      <c r="WI289" s="258"/>
      <c r="WJ289" s="258"/>
      <c r="WK289" s="258"/>
      <c r="WL289" s="258"/>
      <c r="WM289" s="258"/>
      <c r="WN289" s="258"/>
      <c r="WO289" s="258"/>
      <c r="WP289" s="258"/>
      <c r="WQ289" s="258"/>
      <c r="WR289" s="258"/>
      <c r="WS289" s="258"/>
      <c r="WT289" s="258"/>
      <c r="WU289" s="258"/>
      <c r="WV289" s="258"/>
      <c r="WW289" s="258"/>
      <c r="WX289" s="258"/>
      <c r="WY289" s="258"/>
      <c r="WZ289" s="258"/>
      <c r="XA289" s="258"/>
      <c r="XB289" s="258"/>
      <c r="XC289" s="258"/>
      <c r="XD289" s="258"/>
      <c r="XE289" s="258"/>
      <c r="XF289" s="258"/>
      <c r="XG289" s="258"/>
      <c r="XH289" s="258"/>
      <c r="XI289" s="258"/>
      <c r="XJ289" s="258"/>
      <c r="XK289" s="258"/>
      <c r="XL289" s="258"/>
      <c r="XM289" s="258"/>
      <c r="XN289" s="258"/>
      <c r="XO289" s="258"/>
      <c r="XP289" s="258"/>
      <c r="XQ289" s="258"/>
      <c r="XR289" s="258"/>
      <c r="XS289" s="258"/>
      <c r="XT289" s="258"/>
      <c r="XU289" s="258"/>
      <c r="XV289" s="258"/>
      <c r="XW289" s="258"/>
      <c r="XX289" s="258"/>
      <c r="XY289" s="258"/>
      <c r="XZ289" s="258"/>
      <c r="YA289" s="258"/>
      <c r="YB289" s="258"/>
      <c r="YC289" s="258"/>
      <c r="YD289" s="258"/>
      <c r="YE289" s="258"/>
      <c r="YF289" s="258"/>
      <c r="YG289" s="258"/>
      <c r="YH289" s="258"/>
      <c r="YI289" s="258"/>
      <c r="YJ289" s="258"/>
      <c r="YK289" s="258"/>
      <c r="YL289" s="258"/>
      <c r="YM289" s="258"/>
      <c r="YN289" s="258"/>
      <c r="YO289" s="258"/>
      <c r="YP289" s="258"/>
      <c r="YQ289" s="258"/>
      <c r="YR289" s="258"/>
      <c r="YS289" s="258"/>
      <c r="YT289" s="258"/>
      <c r="YU289" s="258"/>
      <c r="YV289" s="258"/>
      <c r="YW289" s="258"/>
      <c r="YX289" s="258"/>
      <c r="YY289" s="258"/>
      <c r="YZ289" s="258"/>
      <c r="ZA289" s="258"/>
      <c r="ZB289" s="258"/>
      <c r="ZC289" s="258"/>
      <c r="ZD289" s="258"/>
      <c r="ZE289" s="258"/>
      <c r="ZF289" s="258"/>
      <c r="ZG289" s="258"/>
      <c r="ZH289" s="258"/>
      <c r="ZI289" s="258"/>
      <c r="ZJ289" s="258"/>
      <c r="ZK289" s="258"/>
      <c r="ZL289" s="258"/>
      <c r="ZM289" s="258"/>
      <c r="ZN289" s="258"/>
      <c r="ZO289" s="258"/>
      <c r="ZP289" s="258"/>
      <c r="ZQ289" s="258"/>
      <c r="ZR289" s="258"/>
      <c r="ZS289" s="258"/>
      <c r="ZT289" s="258"/>
      <c r="ZU289" s="258"/>
      <c r="ZV289" s="258"/>
      <c r="ZW289" s="258"/>
      <c r="ZX289" s="258"/>
      <c r="ZY289" s="258"/>
      <c r="ZZ289" s="258"/>
      <c r="AAA289" s="258"/>
      <c r="AAB289" s="258"/>
      <c r="AAC289" s="258"/>
      <c r="AAD289" s="258"/>
      <c r="AAE289" s="258"/>
      <c r="AAF289" s="258"/>
      <c r="AAG289" s="258"/>
      <c r="AAH289" s="258"/>
      <c r="AAI289" s="258"/>
      <c r="AAJ289" s="258"/>
      <c r="AAK289" s="258"/>
      <c r="AAL289" s="258"/>
      <c r="AAM289" s="258"/>
      <c r="AAN289" s="258"/>
      <c r="AAO289" s="258"/>
      <c r="AAP289" s="258"/>
      <c r="AAQ289" s="258"/>
      <c r="AAR289" s="258"/>
      <c r="AAS289" s="258"/>
      <c r="AAT289" s="258"/>
      <c r="AAU289" s="258"/>
      <c r="AAV289" s="258"/>
      <c r="AAW289" s="258"/>
      <c r="AAX289" s="258"/>
      <c r="AAY289" s="258"/>
      <c r="AAZ289" s="258"/>
      <c r="ABA289" s="258"/>
      <c r="ABB289" s="258"/>
      <c r="ABC289" s="258"/>
      <c r="ABD289" s="258"/>
      <c r="ABE289" s="258"/>
      <c r="ABF289" s="258"/>
      <c r="ABG289" s="258"/>
      <c r="ABH289" s="258"/>
      <c r="ABI289" s="258"/>
      <c r="ABJ289" s="258"/>
      <c r="ABK289" s="258"/>
      <c r="ABL289" s="258"/>
      <c r="ABM289" s="258"/>
      <c r="ABN289" s="258"/>
      <c r="ABO289" s="258"/>
      <c r="ABP289" s="258"/>
      <c r="ABQ289" s="258"/>
      <c r="ABR289" s="258"/>
      <c r="ABS289" s="258"/>
      <c r="ABT289" s="258"/>
      <c r="ABU289" s="258"/>
      <c r="ABV289" s="258"/>
      <c r="ABW289" s="258"/>
      <c r="ABX289" s="258"/>
      <c r="ABY289" s="258"/>
      <c r="ABZ289" s="258"/>
      <c r="ACA289" s="258"/>
      <c r="ACB289" s="258"/>
      <c r="ACC289" s="258"/>
      <c r="ACD289" s="258"/>
      <c r="ACE289" s="258"/>
      <c r="ACF289" s="258"/>
      <c r="ACG289" s="258"/>
      <c r="ACH289" s="258"/>
      <c r="ACI289" s="258"/>
      <c r="ACJ289" s="258"/>
      <c r="ACK289" s="258"/>
      <c r="ACL289" s="258"/>
      <c r="ACM289" s="258"/>
      <c r="ACN289" s="258"/>
      <c r="ACO289" s="258"/>
      <c r="ACP289" s="258"/>
      <c r="ACQ289" s="258"/>
      <c r="ACR289" s="258"/>
      <c r="ACS289" s="258"/>
      <c r="ACT289" s="258"/>
      <c r="ACU289" s="258"/>
      <c r="ACV289" s="258"/>
      <c r="ACW289" s="258"/>
      <c r="ACX289" s="258"/>
      <c r="ACY289" s="258"/>
      <c r="ACZ289" s="258"/>
      <c r="ADA289" s="258"/>
      <c r="ADB289" s="258"/>
      <c r="ADC289" s="258"/>
      <c r="ADD289" s="258"/>
      <c r="ADE289" s="258"/>
      <c r="ADF289" s="258"/>
      <c r="ADG289" s="258"/>
      <c r="ADH289" s="258"/>
      <c r="ADI289" s="258"/>
      <c r="ADJ289" s="258"/>
      <c r="ADK289" s="258"/>
      <c r="ADL289" s="258"/>
      <c r="ADM289" s="258"/>
      <c r="ADN289" s="258"/>
      <c r="ADO289" s="258"/>
      <c r="ADP289" s="258"/>
      <c r="ADQ289" s="258"/>
      <c r="ADR289" s="258"/>
      <c r="ADS289" s="258"/>
      <c r="ADT289" s="258"/>
      <c r="ADU289" s="258"/>
      <c r="ADV289" s="258"/>
      <c r="ADW289" s="258"/>
      <c r="ADX289" s="258"/>
      <c r="ADY289" s="258"/>
      <c r="ADZ289" s="258"/>
      <c r="AEA289" s="258"/>
      <c r="AEB289" s="258"/>
      <c r="AEC289" s="258"/>
      <c r="AED289" s="258"/>
      <c r="AEE289" s="258"/>
      <c r="AEF289" s="258"/>
      <c r="AEG289" s="258"/>
      <c r="AEH289" s="258"/>
      <c r="AEI289" s="258"/>
      <c r="AEJ289" s="258"/>
      <c r="AEK289" s="258"/>
      <c r="AEL289" s="258"/>
      <c r="AEM289" s="258"/>
      <c r="AEN289" s="258"/>
      <c r="AEO289" s="258"/>
      <c r="AEP289" s="258"/>
      <c r="AEQ289" s="258"/>
      <c r="AER289" s="258"/>
      <c r="AES289" s="258"/>
      <c r="AET289" s="258"/>
      <c r="AEU289" s="258"/>
      <c r="AEV289" s="258"/>
      <c r="AEW289" s="258"/>
      <c r="AEX289" s="258"/>
      <c r="AEY289" s="258"/>
      <c r="AEZ289" s="258"/>
      <c r="AFA289" s="258"/>
      <c r="AFB289" s="258"/>
      <c r="AFC289" s="258"/>
      <c r="AFD289" s="258"/>
      <c r="AFE289" s="258"/>
      <c r="AFF289" s="258"/>
      <c r="AFG289" s="258"/>
      <c r="AFH289" s="258"/>
      <c r="AFI289" s="258"/>
      <c r="AFJ289" s="258"/>
      <c r="AFK289" s="258"/>
      <c r="AFL289" s="258"/>
      <c r="AFM289" s="258"/>
      <c r="AFN289" s="258"/>
      <c r="AFO289" s="258"/>
      <c r="AFP289" s="258"/>
      <c r="AFQ289" s="258"/>
      <c r="AFR289" s="258"/>
      <c r="AFS289" s="258"/>
      <c r="AFT289" s="258"/>
      <c r="AFU289" s="258"/>
      <c r="AFV289" s="258"/>
      <c r="AFW289" s="258"/>
      <c r="AFX289" s="258"/>
      <c r="AFY289" s="258"/>
      <c r="AFZ289" s="258"/>
      <c r="AGA289" s="258"/>
      <c r="AGB289" s="258"/>
      <c r="AGC289" s="258"/>
      <c r="AGD289" s="258"/>
      <c r="AGE289" s="258"/>
      <c r="AGF289" s="258"/>
      <c r="AGG289" s="258"/>
      <c r="AGH289" s="258"/>
      <c r="AGI289" s="258"/>
      <c r="AGJ289" s="258"/>
      <c r="AGK289" s="258"/>
      <c r="AGL289" s="258"/>
      <c r="AGM289" s="258"/>
      <c r="AGN289" s="258"/>
      <c r="AGO289" s="258"/>
      <c r="AGP289" s="258"/>
      <c r="AGQ289" s="258"/>
      <c r="AGR289" s="258"/>
      <c r="AGS289" s="258"/>
      <c r="AGT289" s="258"/>
      <c r="AGU289" s="258"/>
      <c r="AGV289" s="258"/>
      <c r="AGW289" s="258"/>
      <c r="AGX289" s="258"/>
      <c r="AGY289" s="258"/>
      <c r="AGZ289" s="258"/>
      <c r="AHA289" s="258"/>
      <c r="AHB289" s="258"/>
      <c r="AHC289" s="258"/>
      <c r="AHD289" s="258"/>
      <c r="AHE289" s="258"/>
      <c r="AHF289" s="258"/>
      <c r="AHG289" s="258"/>
      <c r="AHH289" s="258"/>
      <c r="AHI289" s="258"/>
      <c r="AHJ289" s="258"/>
      <c r="AHK289" s="258"/>
      <c r="AHL289" s="258"/>
      <c r="AHM289" s="258"/>
      <c r="AHN289" s="258"/>
      <c r="AHO289" s="258"/>
      <c r="AHP289" s="258"/>
      <c r="AHQ289" s="258"/>
      <c r="AHR289" s="258"/>
      <c r="AHS289" s="258"/>
      <c r="AHT289" s="258"/>
      <c r="AHU289" s="258"/>
      <c r="AHV289" s="258"/>
      <c r="AHW289" s="258"/>
      <c r="AHX289" s="258"/>
      <c r="AHY289" s="258"/>
      <c r="AHZ289" s="258"/>
      <c r="AIA289" s="258"/>
      <c r="AIB289" s="258"/>
      <c r="AIC289" s="258"/>
      <c r="AID289" s="258"/>
      <c r="AIE289" s="258"/>
      <c r="AIF289" s="258"/>
      <c r="AIG289" s="258"/>
      <c r="AIH289" s="258"/>
      <c r="AII289" s="258"/>
      <c r="AIJ289" s="258"/>
      <c r="AIK289" s="258"/>
      <c r="AIL289" s="258"/>
      <c r="AIM289" s="258"/>
      <c r="AIN289" s="258"/>
      <c r="AIO289" s="258"/>
      <c r="AIP289" s="258"/>
      <c r="AIQ289" s="258"/>
      <c r="AIR289" s="258"/>
      <c r="AIS289" s="258"/>
      <c r="AIT289" s="258"/>
      <c r="AIU289" s="258"/>
      <c r="AIV289" s="258"/>
      <c r="AIW289" s="258"/>
      <c r="AIX289" s="258"/>
      <c r="AIY289" s="258"/>
      <c r="AIZ289" s="258"/>
      <c r="AJA289" s="258"/>
      <c r="AJB289" s="258"/>
      <c r="AJC289" s="258"/>
      <c r="AJD289" s="258"/>
      <c r="AJE289" s="258"/>
      <c r="AJF289" s="258"/>
      <c r="AJG289" s="258"/>
      <c r="AJH289" s="258"/>
      <c r="AJI289" s="258"/>
      <c r="AJJ289" s="258"/>
      <c r="AJK289" s="258"/>
      <c r="AJL289" s="258"/>
      <c r="AJM289" s="258"/>
      <c r="AJN289" s="258"/>
      <c r="AJO289" s="258"/>
      <c r="AJP289" s="258"/>
      <c r="AJQ289" s="258"/>
      <c r="AJR289" s="258"/>
      <c r="AJS289" s="258"/>
      <c r="AJT289" s="258"/>
      <c r="AJU289" s="258"/>
      <c r="AJV289" s="258"/>
      <c r="AJW289" s="258"/>
      <c r="AJX289" s="258"/>
      <c r="AJY289" s="258"/>
      <c r="AJZ289" s="258"/>
      <c r="AKA289" s="258"/>
      <c r="AKB289" s="258"/>
      <c r="AKC289" s="258"/>
      <c r="AKD289" s="258"/>
      <c r="AKE289" s="258"/>
      <c r="AKF289" s="258"/>
      <c r="AKG289" s="258"/>
      <c r="AKH289" s="258"/>
      <c r="AKI289" s="258"/>
      <c r="AKJ289" s="258"/>
      <c r="AKK289" s="258"/>
      <c r="AKL289" s="258"/>
      <c r="AKM289" s="258"/>
      <c r="AKN289" s="258"/>
      <c r="AKO289" s="258"/>
      <c r="AKP289" s="258"/>
      <c r="AKQ289" s="258"/>
      <c r="AKR289" s="258"/>
      <c r="AKS289" s="258"/>
      <c r="AKT289" s="258"/>
      <c r="AKU289" s="258"/>
      <c r="AKV289" s="258"/>
      <c r="AKW289" s="258"/>
      <c r="AKX289" s="258"/>
      <c r="AKY289" s="258"/>
      <c r="AKZ289" s="258"/>
      <c r="ALA289" s="258"/>
      <c r="ALB289" s="258"/>
      <c r="ALC289" s="258"/>
      <c r="ALD289" s="258"/>
      <c r="ALE289" s="258"/>
      <c r="ALF289" s="258"/>
      <c r="ALG289" s="258"/>
      <c r="ALH289" s="258"/>
      <c r="ALI289" s="258"/>
      <c r="ALJ289" s="258"/>
      <c r="ALK289" s="258"/>
      <c r="ALL289" s="258"/>
      <c r="ALM289" s="258"/>
      <c r="ALN289" s="258"/>
      <c r="ALO289" s="258"/>
      <c r="ALP289" s="258"/>
      <c r="ALQ289" s="258"/>
      <c r="ALR289" s="258"/>
      <c r="ALS289" s="258"/>
      <c r="ALT289" s="258"/>
      <c r="ALU289" s="258"/>
      <c r="ALV289" s="258"/>
      <c r="ALW289" s="258"/>
      <c r="ALX289" s="258"/>
      <c r="ALY289" s="258"/>
      <c r="ALZ289" s="258"/>
      <c r="AMA289" s="258"/>
      <c r="AMB289" s="258"/>
      <c r="AMC289" s="258"/>
    </row>
    <row r="290" customFormat="false" ht="27.75" hidden="false" customHeight="true" outlineLevel="0" collapsed="false">
      <c r="A290" s="930"/>
      <c r="B290" s="930"/>
      <c r="C290" s="930"/>
      <c r="D290" s="930"/>
      <c r="E290" s="930"/>
      <c r="F290" s="930"/>
      <c r="G290" s="931" t="s">
        <v>134</v>
      </c>
      <c r="H290" s="932" t="n">
        <f aca="false">Dados!D38</f>
        <v>0.05</v>
      </c>
      <c r="I290" s="933" t="n">
        <f aca="false">SUM(I288:I289)</f>
        <v>0</v>
      </c>
      <c r="J290" s="934"/>
      <c r="L290" s="468"/>
      <c r="M290" s="468"/>
      <c r="N290" s="468"/>
      <c r="O290" s="468"/>
      <c r="P290" s="468"/>
      <c r="Q290" s="468"/>
      <c r="R290" s="468"/>
      <c r="S290" s="837"/>
      <c r="W290" s="258"/>
      <c r="X290" s="258"/>
      <c r="Y290" s="258"/>
      <c r="Z290" s="258"/>
      <c r="AA290" s="258"/>
      <c r="AB290" s="258"/>
      <c r="AC290" s="258"/>
      <c r="AD290" s="258"/>
      <c r="AE290" s="258"/>
      <c r="AF290" s="258"/>
      <c r="AG290" s="258"/>
      <c r="AH290" s="258"/>
      <c r="AI290" s="258"/>
      <c r="AJ290" s="258"/>
      <c r="AK290" s="258"/>
      <c r="AL290" s="258"/>
      <c r="AM290" s="258"/>
      <c r="AN290" s="258"/>
      <c r="AO290" s="258"/>
      <c r="AP290" s="258"/>
      <c r="AQ290" s="258"/>
      <c r="AR290" s="258"/>
      <c r="AS290" s="258"/>
      <c r="AT290" s="258"/>
      <c r="AU290" s="258"/>
      <c r="AV290" s="258"/>
      <c r="AW290" s="258"/>
      <c r="AX290" s="258"/>
      <c r="AY290" s="258"/>
      <c r="AZ290" s="258"/>
      <c r="BA290" s="258"/>
      <c r="BB290" s="258"/>
      <c r="BC290" s="258"/>
      <c r="BD290" s="258"/>
      <c r="BE290" s="258"/>
      <c r="BF290" s="258"/>
      <c r="BG290" s="258"/>
      <c r="BH290" s="258"/>
      <c r="BI290" s="258"/>
      <c r="BJ290" s="258"/>
      <c r="BK290" s="258"/>
      <c r="BL290" s="258"/>
      <c r="BM290" s="258"/>
      <c r="BN290" s="258"/>
      <c r="BO290" s="258"/>
      <c r="BP290" s="258"/>
      <c r="BQ290" s="258"/>
      <c r="BR290" s="258"/>
      <c r="BS290" s="258"/>
      <c r="BT290" s="258"/>
      <c r="BU290" s="258"/>
      <c r="BV290" s="258"/>
      <c r="BW290" s="258"/>
      <c r="BX290" s="258"/>
      <c r="BY290" s="258"/>
      <c r="BZ290" s="258"/>
      <c r="CA290" s="258"/>
      <c r="CB290" s="258"/>
      <c r="CC290" s="258"/>
      <c r="CD290" s="258"/>
      <c r="CE290" s="258"/>
      <c r="CF290" s="258"/>
      <c r="CG290" s="258"/>
      <c r="CH290" s="258"/>
      <c r="CI290" s="258"/>
      <c r="CJ290" s="258"/>
      <c r="CK290" s="258"/>
      <c r="CL290" s="258"/>
      <c r="CM290" s="258"/>
      <c r="CN290" s="258"/>
      <c r="CO290" s="258"/>
      <c r="CP290" s="258"/>
      <c r="CQ290" s="258"/>
      <c r="CR290" s="258"/>
      <c r="CS290" s="258"/>
      <c r="CT290" s="258"/>
      <c r="CU290" s="258"/>
      <c r="CV290" s="258"/>
      <c r="CW290" s="258"/>
      <c r="CX290" s="258"/>
      <c r="CY290" s="258"/>
      <c r="CZ290" s="258"/>
      <c r="DA290" s="258"/>
      <c r="DB290" s="258"/>
      <c r="DC290" s="258"/>
      <c r="DD290" s="258"/>
      <c r="DE290" s="258"/>
      <c r="DF290" s="258"/>
      <c r="DG290" s="258"/>
      <c r="DH290" s="258"/>
      <c r="DI290" s="258"/>
      <c r="DJ290" s="258"/>
      <c r="DK290" s="258"/>
      <c r="DL290" s="258"/>
      <c r="DM290" s="258"/>
      <c r="DN290" s="258"/>
      <c r="DO290" s="258"/>
      <c r="DP290" s="258"/>
      <c r="DQ290" s="258"/>
      <c r="DR290" s="258"/>
      <c r="DS290" s="258"/>
      <c r="DT290" s="258"/>
      <c r="DU290" s="258"/>
      <c r="DV290" s="258"/>
      <c r="DW290" s="258"/>
      <c r="DX290" s="258"/>
      <c r="DY290" s="258"/>
      <c r="DZ290" s="258"/>
      <c r="EA290" s="258"/>
      <c r="EB290" s="258"/>
      <c r="EC290" s="258"/>
      <c r="ED290" s="258"/>
      <c r="EE290" s="258"/>
      <c r="EF290" s="258"/>
      <c r="EG290" s="258"/>
      <c r="EH290" s="258"/>
      <c r="EI290" s="258"/>
      <c r="EJ290" s="258"/>
      <c r="EK290" s="258"/>
      <c r="EL290" s="258"/>
      <c r="EM290" s="258"/>
      <c r="EN290" s="258"/>
      <c r="EO290" s="258"/>
      <c r="EP290" s="258"/>
      <c r="EQ290" s="258"/>
      <c r="ER290" s="258"/>
      <c r="ES290" s="258"/>
      <c r="ET290" s="258"/>
      <c r="EU290" s="258"/>
      <c r="EV290" s="258"/>
      <c r="EW290" s="258"/>
      <c r="EX290" s="258"/>
      <c r="EY290" s="258"/>
      <c r="EZ290" s="258"/>
      <c r="FA290" s="258"/>
      <c r="FB290" s="258"/>
      <c r="FC290" s="258"/>
      <c r="FD290" s="258"/>
      <c r="FE290" s="258"/>
      <c r="FF290" s="258"/>
      <c r="FG290" s="258"/>
      <c r="FH290" s="258"/>
      <c r="FI290" s="258"/>
      <c r="FJ290" s="258"/>
      <c r="FK290" s="258"/>
      <c r="FL290" s="258"/>
      <c r="FM290" s="258"/>
      <c r="FN290" s="258"/>
      <c r="FO290" s="258"/>
      <c r="FP290" s="258"/>
      <c r="FQ290" s="258"/>
      <c r="FR290" s="258"/>
      <c r="FS290" s="258"/>
      <c r="FT290" s="258"/>
      <c r="FU290" s="258"/>
      <c r="FV290" s="258"/>
      <c r="FW290" s="258"/>
      <c r="FX290" s="258"/>
      <c r="FY290" s="258"/>
      <c r="FZ290" s="258"/>
      <c r="GA290" s="258"/>
      <c r="GB290" s="258"/>
      <c r="GC290" s="258"/>
      <c r="GD290" s="258"/>
      <c r="GE290" s="258"/>
      <c r="GF290" s="258"/>
      <c r="GG290" s="258"/>
      <c r="GH290" s="258"/>
      <c r="GI290" s="258"/>
      <c r="GJ290" s="258"/>
      <c r="GK290" s="258"/>
      <c r="GL290" s="258"/>
      <c r="GM290" s="258"/>
      <c r="GN290" s="258"/>
      <c r="GO290" s="258"/>
      <c r="GP290" s="258"/>
      <c r="GQ290" s="258"/>
      <c r="GR290" s="258"/>
      <c r="GS290" s="258"/>
      <c r="GT290" s="258"/>
      <c r="GU290" s="258"/>
      <c r="GV290" s="258"/>
      <c r="GW290" s="258"/>
      <c r="GX290" s="258"/>
      <c r="GY290" s="258"/>
      <c r="GZ290" s="258"/>
      <c r="HA290" s="258"/>
      <c r="HB290" s="258"/>
      <c r="HC290" s="258"/>
      <c r="HD290" s="258"/>
      <c r="HE290" s="258"/>
      <c r="HF290" s="258"/>
      <c r="HG290" s="258"/>
      <c r="HH290" s="258"/>
      <c r="HI290" s="258"/>
      <c r="HJ290" s="258"/>
      <c r="HK290" s="258"/>
      <c r="HL290" s="258"/>
      <c r="HM290" s="258"/>
      <c r="HN290" s="258"/>
      <c r="HO290" s="258"/>
      <c r="HP290" s="258"/>
      <c r="HQ290" s="258"/>
      <c r="HR290" s="258"/>
      <c r="HS290" s="258"/>
      <c r="HT290" s="258"/>
      <c r="HU290" s="258"/>
      <c r="HV290" s="258"/>
      <c r="HW290" s="258"/>
      <c r="HX290" s="258"/>
      <c r="HY290" s="258"/>
      <c r="HZ290" s="258"/>
      <c r="IA290" s="258"/>
      <c r="IB290" s="258"/>
      <c r="IC290" s="258"/>
      <c r="ID290" s="258"/>
      <c r="IE290" s="258"/>
      <c r="IF290" s="258"/>
      <c r="IG290" s="258"/>
      <c r="IH290" s="258"/>
      <c r="II290" s="258"/>
      <c r="IJ290" s="258"/>
      <c r="IK290" s="258"/>
      <c r="IL290" s="258"/>
      <c r="IM290" s="258"/>
      <c r="IN290" s="258"/>
      <c r="IO290" s="258"/>
      <c r="IP290" s="258"/>
      <c r="IQ290" s="258"/>
      <c r="IR290" s="258"/>
      <c r="IS290" s="258"/>
      <c r="IT290" s="258"/>
      <c r="IU290" s="258"/>
      <c r="IV290" s="258"/>
      <c r="IW290" s="258"/>
      <c r="IX290" s="258"/>
      <c r="IY290" s="258"/>
      <c r="IZ290" s="258"/>
      <c r="JA290" s="258"/>
      <c r="JB290" s="258"/>
      <c r="JC290" s="258"/>
      <c r="JD290" s="258"/>
      <c r="JE290" s="258"/>
      <c r="JF290" s="258"/>
      <c r="JG290" s="258"/>
      <c r="JH290" s="258"/>
      <c r="JI290" s="258"/>
      <c r="JJ290" s="258"/>
      <c r="JK290" s="258"/>
      <c r="JL290" s="258"/>
      <c r="JM290" s="258"/>
      <c r="JN290" s="258"/>
      <c r="JO290" s="258"/>
      <c r="JP290" s="258"/>
      <c r="JQ290" s="258"/>
      <c r="JR290" s="258"/>
      <c r="JS290" s="258"/>
      <c r="JT290" s="258"/>
      <c r="JU290" s="258"/>
      <c r="JV290" s="258"/>
      <c r="JW290" s="258"/>
      <c r="JX290" s="258"/>
      <c r="JY290" s="258"/>
      <c r="JZ290" s="258"/>
      <c r="KA290" s="258"/>
      <c r="KB290" s="258"/>
      <c r="KC290" s="258"/>
      <c r="KD290" s="258"/>
      <c r="KE290" s="258"/>
      <c r="KF290" s="258"/>
      <c r="KG290" s="258"/>
      <c r="KH290" s="258"/>
      <c r="KI290" s="258"/>
      <c r="KJ290" s="258"/>
      <c r="KK290" s="258"/>
      <c r="KL290" s="258"/>
      <c r="KM290" s="258"/>
      <c r="KN290" s="258"/>
      <c r="KO290" s="258"/>
      <c r="KP290" s="258"/>
      <c r="KQ290" s="258"/>
      <c r="KR290" s="258"/>
      <c r="KS290" s="258"/>
      <c r="KT290" s="258"/>
      <c r="KU290" s="258"/>
      <c r="KV290" s="258"/>
      <c r="KW290" s="258"/>
      <c r="KX290" s="258"/>
      <c r="KY290" s="258"/>
      <c r="KZ290" s="258"/>
      <c r="LA290" s="258"/>
      <c r="LB290" s="258"/>
      <c r="LC290" s="258"/>
      <c r="LD290" s="258"/>
      <c r="LE290" s="258"/>
      <c r="LF290" s="258"/>
      <c r="LG290" s="258"/>
      <c r="LH290" s="258"/>
      <c r="LI290" s="258"/>
      <c r="LJ290" s="258"/>
      <c r="LK290" s="258"/>
      <c r="LL290" s="258"/>
      <c r="LM290" s="258"/>
      <c r="LN290" s="258"/>
      <c r="LO290" s="258"/>
      <c r="LP290" s="258"/>
      <c r="LQ290" s="258"/>
      <c r="LR290" s="258"/>
      <c r="LS290" s="258"/>
      <c r="LT290" s="258"/>
      <c r="LU290" s="258"/>
      <c r="LV290" s="258"/>
      <c r="LW290" s="258"/>
      <c r="LX290" s="258"/>
      <c r="LY290" s="258"/>
      <c r="LZ290" s="258"/>
      <c r="MA290" s="258"/>
      <c r="MB290" s="258"/>
      <c r="MC290" s="258"/>
      <c r="MD290" s="258"/>
      <c r="ME290" s="258"/>
      <c r="MF290" s="258"/>
      <c r="MG290" s="258"/>
      <c r="MH290" s="258"/>
      <c r="MI290" s="258"/>
      <c r="MJ290" s="258"/>
      <c r="MK290" s="258"/>
      <c r="ML290" s="258"/>
      <c r="MM290" s="258"/>
      <c r="MN290" s="258"/>
      <c r="MO290" s="258"/>
      <c r="MP290" s="258"/>
      <c r="MQ290" s="258"/>
      <c r="MR290" s="258"/>
      <c r="MS290" s="258"/>
      <c r="MT290" s="258"/>
      <c r="MU290" s="258"/>
      <c r="MV290" s="258"/>
      <c r="MW290" s="258"/>
      <c r="MX290" s="258"/>
      <c r="MY290" s="258"/>
      <c r="MZ290" s="258"/>
      <c r="NA290" s="258"/>
      <c r="NB290" s="258"/>
      <c r="NC290" s="258"/>
      <c r="ND290" s="258"/>
      <c r="NE290" s="258"/>
      <c r="NF290" s="258"/>
      <c r="NG290" s="258"/>
      <c r="NH290" s="258"/>
      <c r="NI290" s="258"/>
      <c r="NJ290" s="258"/>
      <c r="NK290" s="258"/>
      <c r="NL290" s="258"/>
      <c r="NM290" s="258"/>
      <c r="NN290" s="258"/>
      <c r="NO290" s="258"/>
      <c r="NP290" s="258"/>
      <c r="NQ290" s="258"/>
      <c r="NR290" s="258"/>
      <c r="NS290" s="258"/>
      <c r="NT290" s="258"/>
      <c r="NU290" s="258"/>
      <c r="NV290" s="258"/>
      <c r="NW290" s="258"/>
      <c r="NX290" s="258"/>
      <c r="NY290" s="258"/>
      <c r="NZ290" s="258"/>
      <c r="OA290" s="258"/>
      <c r="OB290" s="258"/>
      <c r="OC290" s="258"/>
      <c r="OD290" s="258"/>
      <c r="OE290" s="258"/>
      <c r="OF290" s="258"/>
      <c r="OG290" s="258"/>
      <c r="OH290" s="258"/>
      <c r="OI290" s="258"/>
      <c r="OJ290" s="258"/>
      <c r="OK290" s="258"/>
      <c r="OL290" s="258"/>
      <c r="OM290" s="258"/>
      <c r="ON290" s="258"/>
      <c r="OO290" s="258"/>
      <c r="OP290" s="258"/>
      <c r="OQ290" s="258"/>
      <c r="OR290" s="258"/>
      <c r="OS290" s="258"/>
      <c r="OT290" s="258"/>
      <c r="OU290" s="258"/>
      <c r="OV290" s="258"/>
      <c r="OW290" s="258"/>
      <c r="OX290" s="258"/>
      <c r="OY290" s="258"/>
      <c r="OZ290" s="258"/>
      <c r="PA290" s="258"/>
      <c r="PB290" s="258"/>
      <c r="PC290" s="258"/>
      <c r="PD290" s="258"/>
      <c r="PE290" s="258"/>
      <c r="PF290" s="258"/>
      <c r="PG290" s="258"/>
      <c r="PH290" s="258"/>
      <c r="PI290" s="258"/>
      <c r="PJ290" s="258"/>
      <c r="PK290" s="258"/>
      <c r="PL290" s="258"/>
      <c r="PM290" s="258"/>
      <c r="PN290" s="258"/>
      <c r="PO290" s="258"/>
      <c r="PP290" s="258"/>
      <c r="PQ290" s="258"/>
      <c r="PR290" s="258"/>
      <c r="PS290" s="258"/>
      <c r="PT290" s="258"/>
      <c r="PU290" s="258"/>
      <c r="PV290" s="258"/>
      <c r="PW290" s="258"/>
      <c r="PX290" s="258"/>
      <c r="PY290" s="258"/>
      <c r="PZ290" s="258"/>
      <c r="QA290" s="258"/>
      <c r="QB290" s="258"/>
      <c r="QC290" s="258"/>
      <c r="QD290" s="258"/>
      <c r="QE290" s="258"/>
      <c r="QF290" s="258"/>
      <c r="QG290" s="258"/>
      <c r="QH290" s="258"/>
      <c r="QI290" s="258"/>
      <c r="QJ290" s="258"/>
      <c r="QK290" s="258"/>
      <c r="QL290" s="258"/>
      <c r="QM290" s="258"/>
      <c r="QN290" s="258"/>
      <c r="QO290" s="258"/>
      <c r="QP290" s="258"/>
      <c r="QQ290" s="258"/>
      <c r="QR290" s="258"/>
      <c r="QS290" s="258"/>
      <c r="QT290" s="258"/>
      <c r="QU290" s="258"/>
      <c r="QV290" s="258"/>
      <c r="QW290" s="258"/>
      <c r="QX290" s="258"/>
      <c r="QY290" s="258"/>
      <c r="QZ290" s="258"/>
      <c r="RA290" s="258"/>
      <c r="RB290" s="258"/>
      <c r="RC290" s="258"/>
      <c r="RD290" s="258"/>
      <c r="RE290" s="258"/>
      <c r="RF290" s="258"/>
      <c r="RG290" s="258"/>
      <c r="RH290" s="258"/>
      <c r="RI290" s="258"/>
      <c r="RJ290" s="258"/>
      <c r="RK290" s="258"/>
      <c r="RL290" s="258"/>
      <c r="RM290" s="258"/>
      <c r="RN290" s="258"/>
      <c r="RO290" s="258"/>
      <c r="RP290" s="258"/>
      <c r="RQ290" s="258"/>
      <c r="RR290" s="258"/>
      <c r="RS290" s="258"/>
      <c r="RT290" s="258"/>
      <c r="RU290" s="258"/>
      <c r="RV290" s="258"/>
      <c r="RW290" s="258"/>
      <c r="RX290" s="258"/>
      <c r="RY290" s="258"/>
      <c r="RZ290" s="258"/>
      <c r="SA290" s="258"/>
      <c r="SB290" s="258"/>
      <c r="SC290" s="258"/>
      <c r="SD290" s="258"/>
      <c r="SE290" s="258"/>
      <c r="SF290" s="258"/>
      <c r="SG290" s="258"/>
      <c r="SH290" s="258"/>
      <c r="SI290" s="258"/>
      <c r="SJ290" s="258"/>
      <c r="SK290" s="258"/>
      <c r="SL290" s="258"/>
      <c r="SM290" s="258"/>
      <c r="SN290" s="258"/>
      <c r="SO290" s="258"/>
      <c r="SP290" s="258"/>
      <c r="SQ290" s="258"/>
      <c r="SR290" s="258"/>
      <c r="SS290" s="258"/>
      <c r="ST290" s="258"/>
      <c r="SU290" s="258"/>
      <c r="SV290" s="258"/>
      <c r="SW290" s="258"/>
      <c r="SX290" s="258"/>
      <c r="SY290" s="258"/>
      <c r="SZ290" s="258"/>
      <c r="TA290" s="258"/>
      <c r="TB290" s="258"/>
      <c r="TC290" s="258"/>
      <c r="TD290" s="258"/>
      <c r="TE290" s="258"/>
      <c r="TF290" s="258"/>
      <c r="TG290" s="258"/>
      <c r="TH290" s="258"/>
      <c r="TI290" s="258"/>
      <c r="TJ290" s="258"/>
      <c r="TK290" s="258"/>
      <c r="TL290" s="258"/>
      <c r="TM290" s="258"/>
      <c r="TN290" s="258"/>
      <c r="TO290" s="258"/>
      <c r="TP290" s="258"/>
      <c r="TQ290" s="258"/>
      <c r="TR290" s="258"/>
      <c r="TS290" s="258"/>
      <c r="TT290" s="258"/>
      <c r="TU290" s="258"/>
      <c r="TV290" s="258"/>
      <c r="TW290" s="258"/>
      <c r="TX290" s="258"/>
      <c r="TY290" s="258"/>
      <c r="TZ290" s="258"/>
      <c r="UA290" s="258"/>
      <c r="UB290" s="258"/>
      <c r="UC290" s="258"/>
      <c r="UD290" s="258"/>
      <c r="UE290" s="258"/>
      <c r="UF290" s="258"/>
      <c r="UG290" s="258"/>
      <c r="UH290" s="258"/>
      <c r="UI290" s="258"/>
      <c r="UJ290" s="258"/>
      <c r="UK290" s="258"/>
      <c r="UL290" s="258"/>
      <c r="UM290" s="258"/>
      <c r="UN290" s="258"/>
      <c r="UO290" s="258"/>
      <c r="UP290" s="258"/>
      <c r="UQ290" s="258"/>
      <c r="UR290" s="258"/>
      <c r="US290" s="258"/>
      <c r="UT290" s="258"/>
      <c r="UU290" s="258"/>
      <c r="UV290" s="258"/>
      <c r="UW290" s="258"/>
      <c r="UX290" s="258"/>
      <c r="UY290" s="258"/>
      <c r="UZ290" s="258"/>
      <c r="VA290" s="258"/>
      <c r="VB290" s="258"/>
      <c r="VC290" s="258"/>
      <c r="VD290" s="258"/>
      <c r="VE290" s="258"/>
      <c r="VF290" s="258"/>
      <c r="VG290" s="258"/>
      <c r="VH290" s="258"/>
      <c r="VI290" s="258"/>
      <c r="VJ290" s="258"/>
      <c r="VK290" s="258"/>
      <c r="VL290" s="258"/>
      <c r="VM290" s="258"/>
      <c r="VN290" s="258"/>
      <c r="VO290" s="258"/>
      <c r="VP290" s="258"/>
      <c r="VQ290" s="258"/>
      <c r="VR290" s="258"/>
      <c r="VS290" s="258"/>
      <c r="VT290" s="258"/>
      <c r="VU290" s="258"/>
      <c r="VV290" s="258"/>
      <c r="VW290" s="258"/>
      <c r="VX290" s="258"/>
      <c r="VY290" s="258"/>
      <c r="VZ290" s="258"/>
      <c r="WA290" s="258"/>
      <c r="WB290" s="258"/>
      <c r="WC290" s="258"/>
      <c r="WD290" s="258"/>
      <c r="WE290" s="258"/>
      <c r="WF290" s="258"/>
      <c r="WG290" s="258"/>
      <c r="WH290" s="258"/>
      <c r="WI290" s="258"/>
      <c r="WJ290" s="258"/>
      <c r="WK290" s="258"/>
      <c r="WL290" s="258"/>
      <c r="WM290" s="258"/>
      <c r="WN290" s="258"/>
      <c r="WO290" s="258"/>
      <c r="WP290" s="258"/>
      <c r="WQ290" s="258"/>
      <c r="WR290" s="258"/>
      <c r="WS290" s="258"/>
      <c r="WT290" s="258"/>
      <c r="WU290" s="258"/>
      <c r="WV290" s="258"/>
      <c r="WW290" s="258"/>
      <c r="WX290" s="258"/>
      <c r="WY290" s="258"/>
      <c r="WZ290" s="258"/>
      <c r="XA290" s="258"/>
      <c r="XB290" s="258"/>
      <c r="XC290" s="258"/>
      <c r="XD290" s="258"/>
      <c r="XE290" s="258"/>
      <c r="XF290" s="258"/>
      <c r="XG290" s="258"/>
      <c r="XH290" s="258"/>
      <c r="XI290" s="258"/>
      <c r="XJ290" s="258"/>
      <c r="XK290" s="258"/>
      <c r="XL290" s="258"/>
      <c r="XM290" s="258"/>
      <c r="XN290" s="258"/>
      <c r="XO290" s="258"/>
      <c r="XP290" s="258"/>
      <c r="XQ290" s="258"/>
      <c r="XR290" s="258"/>
      <c r="XS290" s="258"/>
      <c r="XT290" s="258"/>
      <c r="XU290" s="258"/>
      <c r="XV290" s="258"/>
      <c r="XW290" s="258"/>
      <c r="XX290" s="258"/>
      <c r="XY290" s="258"/>
      <c r="XZ290" s="258"/>
      <c r="YA290" s="258"/>
      <c r="YB290" s="258"/>
      <c r="YC290" s="258"/>
      <c r="YD290" s="258"/>
      <c r="YE290" s="258"/>
      <c r="YF290" s="258"/>
      <c r="YG290" s="258"/>
      <c r="YH290" s="258"/>
      <c r="YI290" s="258"/>
      <c r="YJ290" s="258"/>
      <c r="YK290" s="258"/>
      <c r="YL290" s="258"/>
      <c r="YM290" s="258"/>
      <c r="YN290" s="258"/>
      <c r="YO290" s="258"/>
      <c r="YP290" s="258"/>
      <c r="YQ290" s="258"/>
      <c r="YR290" s="258"/>
      <c r="YS290" s="258"/>
      <c r="YT290" s="258"/>
      <c r="YU290" s="258"/>
      <c r="YV290" s="258"/>
      <c r="YW290" s="258"/>
      <c r="YX290" s="258"/>
      <c r="YY290" s="258"/>
      <c r="YZ290" s="258"/>
      <c r="ZA290" s="258"/>
      <c r="ZB290" s="258"/>
      <c r="ZC290" s="258"/>
      <c r="ZD290" s="258"/>
      <c r="ZE290" s="258"/>
      <c r="ZF290" s="258"/>
      <c r="ZG290" s="258"/>
      <c r="ZH290" s="258"/>
      <c r="ZI290" s="258"/>
      <c r="ZJ290" s="258"/>
      <c r="ZK290" s="258"/>
      <c r="ZL290" s="258"/>
      <c r="ZM290" s="258"/>
      <c r="ZN290" s="258"/>
      <c r="ZO290" s="258"/>
      <c r="ZP290" s="258"/>
      <c r="ZQ290" s="258"/>
      <c r="ZR290" s="258"/>
      <c r="ZS290" s="258"/>
      <c r="ZT290" s="258"/>
      <c r="ZU290" s="258"/>
      <c r="ZV290" s="258"/>
      <c r="ZW290" s="258"/>
      <c r="ZX290" s="258"/>
      <c r="ZY290" s="258"/>
      <c r="ZZ290" s="258"/>
      <c r="AAA290" s="258"/>
      <c r="AAB290" s="258"/>
      <c r="AAC290" s="258"/>
      <c r="AAD290" s="258"/>
      <c r="AAE290" s="258"/>
      <c r="AAF290" s="258"/>
      <c r="AAG290" s="258"/>
      <c r="AAH290" s="258"/>
      <c r="AAI290" s="258"/>
      <c r="AAJ290" s="258"/>
      <c r="AAK290" s="258"/>
      <c r="AAL290" s="258"/>
      <c r="AAM290" s="258"/>
      <c r="AAN290" s="258"/>
      <c r="AAO290" s="258"/>
      <c r="AAP290" s="258"/>
      <c r="AAQ290" s="258"/>
      <c r="AAR290" s="258"/>
      <c r="AAS290" s="258"/>
      <c r="AAT290" s="258"/>
      <c r="AAU290" s="258"/>
      <c r="AAV290" s="258"/>
      <c r="AAW290" s="258"/>
      <c r="AAX290" s="258"/>
      <c r="AAY290" s="258"/>
      <c r="AAZ290" s="258"/>
      <c r="ABA290" s="258"/>
      <c r="ABB290" s="258"/>
      <c r="ABC290" s="258"/>
      <c r="ABD290" s="258"/>
      <c r="ABE290" s="258"/>
      <c r="ABF290" s="258"/>
      <c r="ABG290" s="258"/>
      <c r="ABH290" s="258"/>
      <c r="ABI290" s="258"/>
      <c r="ABJ290" s="258"/>
      <c r="ABK290" s="258"/>
      <c r="ABL290" s="258"/>
      <c r="ABM290" s="258"/>
      <c r="ABN290" s="258"/>
      <c r="ABO290" s="258"/>
      <c r="ABP290" s="258"/>
      <c r="ABQ290" s="258"/>
      <c r="ABR290" s="258"/>
      <c r="ABS290" s="258"/>
      <c r="ABT290" s="258"/>
      <c r="ABU290" s="258"/>
      <c r="ABV290" s="258"/>
      <c r="ABW290" s="258"/>
      <c r="ABX290" s="258"/>
      <c r="ABY290" s="258"/>
      <c r="ABZ290" s="258"/>
      <c r="ACA290" s="258"/>
      <c r="ACB290" s="258"/>
      <c r="ACC290" s="258"/>
      <c r="ACD290" s="258"/>
      <c r="ACE290" s="258"/>
      <c r="ACF290" s="258"/>
      <c r="ACG290" s="258"/>
      <c r="ACH290" s="258"/>
      <c r="ACI290" s="258"/>
      <c r="ACJ290" s="258"/>
      <c r="ACK290" s="258"/>
      <c r="ACL290" s="258"/>
      <c r="ACM290" s="258"/>
      <c r="ACN290" s="258"/>
      <c r="ACO290" s="258"/>
      <c r="ACP290" s="258"/>
      <c r="ACQ290" s="258"/>
      <c r="ACR290" s="258"/>
      <c r="ACS290" s="258"/>
      <c r="ACT290" s="258"/>
      <c r="ACU290" s="258"/>
      <c r="ACV290" s="258"/>
      <c r="ACW290" s="258"/>
      <c r="ACX290" s="258"/>
      <c r="ACY290" s="258"/>
      <c r="ACZ290" s="258"/>
      <c r="ADA290" s="258"/>
      <c r="ADB290" s="258"/>
      <c r="ADC290" s="258"/>
      <c r="ADD290" s="258"/>
      <c r="ADE290" s="258"/>
      <c r="ADF290" s="258"/>
      <c r="ADG290" s="258"/>
      <c r="ADH290" s="258"/>
      <c r="ADI290" s="258"/>
      <c r="ADJ290" s="258"/>
      <c r="ADK290" s="258"/>
      <c r="ADL290" s="258"/>
      <c r="ADM290" s="258"/>
      <c r="ADN290" s="258"/>
      <c r="ADO290" s="258"/>
      <c r="ADP290" s="258"/>
      <c r="ADQ290" s="258"/>
      <c r="ADR290" s="258"/>
      <c r="ADS290" s="258"/>
      <c r="ADT290" s="258"/>
      <c r="ADU290" s="258"/>
      <c r="ADV290" s="258"/>
      <c r="ADW290" s="258"/>
      <c r="ADX290" s="258"/>
      <c r="ADY290" s="258"/>
      <c r="ADZ290" s="258"/>
      <c r="AEA290" s="258"/>
      <c r="AEB290" s="258"/>
      <c r="AEC290" s="258"/>
      <c r="AED290" s="258"/>
      <c r="AEE290" s="258"/>
      <c r="AEF290" s="258"/>
      <c r="AEG290" s="258"/>
      <c r="AEH290" s="258"/>
      <c r="AEI290" s="258"/>
      <c r="AEJ290" s="258"/>
      <c r="AEK290" s="258"/>
      <c r="AEL290" s="258"/>
      <c r="AEM290" s="258"/>
      <c r="AEN290" s="258"/>
      <c r="AEO290" s="258"/>
      <c r="AEP290" s="258"/>
      <c r="AEQ290" s="258"/>
      <c r="AER290" s="258"/>
      <c r="AES290" s="258"/>
      <c r="AET290" s="258"/>
      <c r="AEU290" s="258"/>
      <c r="AEV290" s="258"/>
      <c r="AEW290" s="258"/>
      <c r="AEX290" s="258"/>
      <c r="AEY290" s="258"/>
      <c r="AEZ290" s="258"/>
      <c r="AFA290" s="258"/>
      <c r="AFB290" s="258"/>
      <c r="AFC290" s="258"/>
      <c r="AFD290" s="258"/>
      <c r="AFE290" s="258"/>
      <c r="AFF290" s="258"/>
      <c r="AFG290" s="258"/>
      <c r="AFH290" s="258"/>
      <c r="AFI290" s="258"/>
      <c r="AFJ290" s="258"/>
      <c r="AFK290" s="258"/>
      <c r="AFL290" s="258"/>
      <c r="AFM290" s="258"/>
      <c r="AFN290" s="258"/>
      <c r="AFO290" s="258"/>
      <c r="AFP290" s="258"/>
      <c r="AFQ290" s="258"/>
      <c r="AFR290" s="258"/>
      <c r="AFS290" s="258"/>
      <c r="AFT290" s="258"/>
      <c r="AFU290" s="258"/>
      <c r="AFV290" s="258"/>
      <c r="AFW290" s="258"/>
      <c r="AFX290" s="258"/>
      <c r="AFY290" s="258"/>
      <c r="AFZ290" s="258"/>
      <c r="AGA290" s="258"/>
      <c r="AGB290" s="258"/>
      <c r="AGC290" s="258"/>
      <c r="AGD290" s="258"/>
      <c r="AGE290" s="258"/>
      <c r="AGF290" s="258"/>
      <c r="AGG290" s="258"/>
      <c r="AGH290" s="258"/>
      <c r="AGI290" s="258"/>
      <c r="AGJ290" s="258"/>
      <c r="AGK290" s="258"/>
      <c r="AGL290" s="258"/>
      <c r="AGM290" s="258"/>
      <c r="AGN290" s="258"/>
      <c r="AGO290" s="258"/>
      <c r="AGP290" s="258"/>
      <c r="AGQ290" s="258"/>
      <c r="AGR290" s="258"/>
      <c r="AGS290" s="258"/>
      <c r="AGT290" s="258"/>
      <c r="AGU290" s="258"/>
      <c r="AGV290" s="258"/>
      <c r="AGW290" s="258"/>
      <c r="AGX290" s="258"/>
      <c r="AGY290" s="258"/>
      <c r="AGZ290" s="258"/>
      <c r="AHA290" s="258"/>
      <c r="AHB290" s="258"/>
      <c r="AHC290" s="258"/>
      <c r="AHD290" s="258"/>
      <c r="AHE290" s="258"/>
      <c r="AHF290" s="258"/>
      <c r="AHG290" s="258"/>
      <c r="AHH290" s="258"/>
      <c r="AHI290" s="258"/>
      <c r="AHJ290" s="258"/>
      <c r="AHK290" s="258"/>
      <c r="AHL290" s="258"/>
      <c r="AHM290" s="258"/>
      <c r="AHN290" s="258"/>
      <c r="AHO290" s="258"/>
      <c r="AHP290" s="258"/>
      <c r="AHQ290" s="258"/>
      <c r="AHR290" s="258"/>
      <c r="AHS290" s="258"/>
      <c r="AHT290" s="258"/>
      <c r="AHU290" s="258"/>
      <c r="AHV290" s="258"/>
      <c r="AHW290" s="258"/>
      <c r="AHX290" s="258"/>
      <c r="AHY290" s="258"/>
      <c r="AHZ290" s="258"/>
      <c r="AIA290" s="258"/>
      <c r="AIB290" s="258"/>
      <c r="AIC290" s="258"/>
      <c r="AID290" s="258"/>
      <c r="AIE290" s="258"/>
      <c r="AIF290" s="258"/>
      <c r="AIG290" s="258"/>
      <c r="AIH290" s="258"/>
      <c r="AII290" s="258"/>
      <c r="AIJ290" s="258"/>
      <c r="AIK290" s="258"/>
      <c r="AIL290" s="258"/>
      <c r="AIM290" s="258"/>
      <c r="AIN290" s="258"/>
      <c r="AIO290" s="258"/>
      <c r="AIP290" s="258"/>
      <c r="AIQ290" s="258"/>
      <c r="AIR290" s="258"/>
      <c r="AIS290" s="258"/>
      <c r="AIT290" s="258"/>
      <c r="AIU290" s="258"/>
      <c r="AIV290" s="258"/>
      <c r="AIW290" s="258"/>
      <c r="AIX290" s="258"/>
      <c r="AIY290" s="258"/>
      <c r="AIZ290" s="258"/>
      <c r="AJA290" s="258"/>
      <c r="AJB290" s="258"/>
      <c r="AJC290" s="258"/>
      <c r="AJD290" s="258"/>
      <c r="AJE290" s="258"/>
      <c r="AJF290" s="258"/>
      <c r="AJG290" s="258"/>
      <c r="AJH290" s="258"/>
      <c r="AJI290" s="258"/>
      <c r="AJJ290" s="258"/>
      <c r="AJK290" s="258"/>
      <c r="AJL290" s="258"/>
      <c r="AJM290" s="258"/>
      <c r="AJN290" s="258"/>
      <c r="AJO290" s="258"/>
      <c r="AJP290" s="258"/>
      <c r="AJQ290" s="258"/>
      <c r="AJR290" s="258"/>
      <c r="AJS290" s="258"/>
      <c r="AJT290" s="258"/>
      <c r="AJU290" s="258"/>
      <c r="AJV290" s="258"/>
      <c r="AJW290" s="258"/>
      <c r="AJX290" s="258"/>
      <c r="AJY290" s="258"/>
      <c r="AJZ290" s="258"/>
      <c r="AKA290" s="258"/>
      <c r="AKB290" s="258"/>
      <c r="AKC290" s="258"/>
      <c r="AKD290" s="258"/>
      <c r="AKE290" s="258"/>
      <c r="AKF290" s="258"/>
      <c r="AKG290" s="258"/>
      <c r="AKH290" s="258"/>
      <c r="AKI290" s="258"/>
      <c r="AKJ290" s="258"/>
      <c r="AKK290" s="258"/>
      <c r="AKL290" s="258"/>
      <c r="AKM290" s="258"/>
      <c r="AKN290" s="258"/>
      <c r="AKO290" s="258"/>
      <c r="AKP290" s="258"/>
      <c r="AKQ290" s="258"/>
      <c r="AKR290" s="258"/>
      <c r="AKS290" s="258"/>
      <c r="AKT290" s="258"/>
      <c r="AKU290" s="258"/>
      <c r="AKV290" s="258"/>
      <c r="AKW290" s="258"/>
      <c r="AKX290" s="258"/>
      <c r="AKY290" s="258"/>
      <c r="AKZ290" s="258"/>
      <c r="ALA290" s="258"/>
      <c r="ALB290" s="258"/>
      <c r="ALC290" s="258"/>
      <c r="ALD290" s="258"/>
      <c r="ALE290" s="258"/>
      <c r="ALF290" s="258"/>
      <c r="ALG290" s="258"/>
      <c r="ALH290" s="258"/>
      <c r="ALI290" s="258"/>
      <c r="ALJ290" s="258"/>
      <c r="ALK290" s="258"/>
      <c r="ALL290" s="258"/>
      <c r="ALM290" s="258"/>
      <c r="ALN290" s="258"/>
      <c r="ALO290" s="258"/>
      <c r="ALP290" s="258"/>
      <c r="ALQ290" s="258"/>
      <c r="ALR290" s="258"/>
      <c r="ALS290" s="258"/>
      <c r="ALT290" s="258"/>
      <c r="ALU290" s="258"/>
      <c r="ALV290" s="258"/>
      <c r="ALW290" s="258"/>
      <c r="ALX290" s="258"/>
      <c r="ALY290" s="258"/>
      <c r="ALZ290" s="258"/>
      <c r="AMA290" s="258"/>
      <c r="AMB290" s="258"/>
      <c r="AMC290" s="258"/>
    </row>
    <row r="291" customFormat="false" ht="39.75" hidden="false" customHeight="true" outlineLevel="0" collapsed="false">
      <c r="A291" s="935" t="str">
        <f aca="false">A273</f>
        <v>SUBSEÇÃO JUDICIÁRIA DE POÇOS DE CALDAS</v>
      </c>
      <c r="B291" s="935"/>
      <c r="C291" s="935"/>
      <c r="D291" s="935"/>
      <c r="E291" s="935"/>
      <c r="F291" s="935"/>
      <c r="G291" s="935"/>
      <c r="H291" s="935"/>
      <c r="I291" s="936" t="n">
        <f aca="false">I286+I290</f>
        <v>57031.12</v>
      </c>
      <c r="J291" s="937"/>
      <c r="L291" s="468"/>
      <c r="M291" s="468"/>
      <c r="N291" s="468"/>
      <c r="O291" s="468"/>
      <c r="P291" s="468"/>
      <c r="Q291" s="468"/>
      <c r="R291" s="468"/>
      <c r="S291" s="837"/>
    </row>
    <row r="292" customFormat="false" ht="32.25" hidden="false" customHeight="true" outlineLevel="0" collapsed="false">
      <c r="A292" s="846" t="str">
        <f aca="false">PNV!$A$7</f>
        <v>SUBSEÇÃO JUDICIÁRIA DE PONTE NOVA</v>
      </c>
      <c r="B292" s="846"/>
      <c r="C292" s="846"/>
      <c r="D292" s="15"/>
      <c r="E292" s="15"/>
      <c r="F292" s="15"/>
      <c r="G292" s="847" t="s">
        <v>12</v>
      </c>
      <c r="H292" s="848" t="n">
        <f aca="false">$H$7</f>
        <v>0</v>
      </c>
      <c r="I292" s="848"/>
      <c r="J292" s="849"/>
      <c r="L292" s="468"/>
      <c r="M292" s="468"/>
      <c r="N292" s="468"/>
      <c r="O292" s="468"/>
      <c r="P292" s="468"/>
      <c r="Q292" s="468"/>
      <c r="R292" s="468"/>
      <c r="S292" s="837"/>
    </row>
    <row r="293" customFormat="false" ht="21.75" hidden="false" customHeight="true" outlineLevel="0" collapsed="false">
      <c r="A293" s="850" t="s">
        <v>508</v>
      </c>
      <c r="B293" s="850"/>
      <c r="C293" s="850"/>
      <c r="D293" s="851" t="n">
        <f aca="false">PNV!$G$53</f>
        <v>8655.92</v>
      </c>
      <c r="E293" s="851" t="n">
        <f aca="false">PNV!$H$53</f>
        <v>0</v>
      </c>
      <c r="F293" s="851" t="n">
        <f aca="false">PNV!$I$53</f>
        <v>0</v>
      </c>
      <c r="G293" s="851" t="n">
        <f aca="false">PNV!$J$53</f>
        <v>0</v>
      </c>
      <c r="H293" s="851" t="n">
        <f aca="false">PNV!$K$53</f>
        <v>8871.37</v>
      </c>
      <c r="I293" s="852" t="n">
        <f aca="false">PNV!$L$53</f>
        <v>10557.35</v>
      </c>
      <c r="J293" s="852"/>
      <c r="L293" s="854" t="n">
        <f aca="false">PNV!G20</f>
        <v>3282.37</v>
      </c>
      <c r="M293" s="854" t="n">
        <f aca="false">PNV!H20</f>
        <v>0</v>
      </c>
      <c r="N293" s="854" t="n">
        <f aca="false">PNV!I20</f>
        <v>0</v>
      </c>
      <c r="O293" s="854" t="n">
        <f aca="false">PNV!J20</f>
        <v>0</v>
      </c>
      <c r="P293" s="854" t="n">
        <f aca="false">PNV!K20</f>
        <v>3282.37</v>
      </c>
      <c r="Q293" s="854" t="n">
        <f aca="false">PNV!L20</f>
        <v>4044.85858305455</v>
      </c>
      <c r="R293" s="468"/>
      <c r="S293" s="837"/>
    </row>
    <row r="294" customFormat="false" ht="21.75" hidden="false" customHeight="true" outlineLevel="0" collapsed="false">
      <c r="A294" s="855" t="s">
        <v>509</v>
      </c>
      <c r="B294" s="855"/>
      <c r="C294" s="855"/>
      <c r="D294" s="856" t="n">
        <f aca="false">Dados!$F$39</f>
        <v>1</v>
      </c>
      <c r="E294" s="856" t="n">
        <f aca="false">Dados!$H$39</f>
        <v>0</v>
      </c>
      <c r="F294" s="856" t="n">
        <f aca="false">Dados!$J$39</f>
        <v>0</v>
      </c>
      <c r="G294" s="856" t="n">
        <f aca="false">Dados!$L$39</f>
        <v>0</v>
      </c>
      <c r="H294" s="856" t="n">
        <f aca="false">Dados!$N$39</f>
        <v>1</v>
      </c>
      <c r="I294" s="858" t="n">
        <f aca="false">Dados!$P$39</f>
        <v>1</v>
      </c>
      <c r="J294" s="859"/>
      <c r="L294" s="468" t="n">
        <f aca="false">L293*D294*D295</f>
        <v>3282.37</v>
      </c>
      <c r="M294" s="468" t="n">
        <f aca="false">M293*E294*E295</f>
        <v>0</v>
      </c>
      <c r="N294" s="468" t="n">
        <f aca="false">N293*F294*F295</f>
        <v>0</v>
      </c>
      <c r="O294" s="468" t="n">
        <f aca="false">O293*G294*G295</f>
        <v>0</v>
      </c>
      <c r="P294" s="468" t="n">
        <f aca="false">P293*H294*H295</f>
        <v>6564.74</v>
      </c>
      <c r="Q294" s="938" t="n">
        <f aca="false">Q293*I294*I295</f>
        <v>8089.71716610909</v>
      </c>
      <c r="R294" s="938" t="n">
        <f aca="false">SUM(L294:Q294)</f>
        <v>17936.8271661091</v>
      </c>
      <c r="S294" s="869" t="n">
        <f aca="false">R294*R3</f>
        <v>5944.54792471778</v>
      </c>
      <c r="T294" s="281" t="s">
        <v>538</v>
      </c>
    </row>
    <row r="295" customFormat="false" ht="21.75" hidden="false" customHeight="true" outlineLevel="0" collapsed="false">
      <c r="A295" s="860" t="s">
        <v>510</v>
      </c>
      <c r="B295" s="860"/>
      <c r="C295" s="860"/>
      <c r="D295" s="861" t="n">
        <f aca="false">Dados!$G$39</f>
        <v>1</v>
      </c>
      <c r="E295" s="861" t="n">
        <f aca="false">Dados!$I$39</f>
        <v>0</v>
      </c>
      <c r="F295" s="861" t="n">
        <f aca="false">Dados!$K$39</f>
        <v>0</v>
      </c>
      <c r="G295" s="861" t="n">
        <f aca="false">Dados!$M$39</f>
        <v>0</v>
      </c>
      <c r="H295" s="861" t="n">
        <f aca="false">Dados!$O$39</f>
        <v>2</v>
      </c>
      <c r="I295" s="862" t="n">
        <f aca="false">Dados!$Q$39</f>
        <v>2</v>
      </c>
      <c r="J295" s="863"/>
      <c r="L295" s="468"/>
      <c r="M295" s="468"/>
      <c r="N295" s="468"/>
      <c r="O295" s="468"/>
      <c r="P295" s="468"/>
      <c r="Q295" s="468"/>
      <c r="R295" s="468"/>
      <c r="S295" s="837"/>
    </row>
    <row r="296" customFormat="false" ht="21.75" hidden="false" customHeight="true" outlineLevel="0" collapsed="false">
      <c r="A296" s="864" t="s">
        <v>5</v>
      </c>
      <c r="B296" s="864"/>
      <c r="C296" s="864"/>
      <c r="D296" s="865" t="n">
        <f aca="false">((D293*D294)*D295)</f>
        <v>8655.92</v>
      </c>
      <c r="E296" s="865" t="n">
        <f aca="false">((E293*E294)*E295)</f>
        <v>0</v>
      </c>
      <c r="F296" s="865" t="n">
        <f aca="false">((F293*F294)*F295)</f>
        <v>0</v>
      </c>
      <c r="G296" s="865" t="n">
        <f aca="false">((G293*G294)*G295)</f>
        <v>0</v>
      </c>
      <c r="H296" s="865" t="n">
        <f aca="false">((H293*H294)*H295)</f>
        <v>17742.74</v>
      </c>
      <c r="I296" s="866" t="n">
        <f aca="false">((I293*I294)*I295)</f>
        <v>21114.7</v>
      </c>
      <c r="J296" s="867"/>
      <c r="L296" s="468"/>
      <c r="M296" s="468"/>
      <c r="N296" s="468"/>
      <c r="O296" s="468"/>
      <c r="P296" s="468"/>
      <c r="Q296" s="468"/>
      <c r="R296" s="468"/>
      <c r="S296" s="837"/>
    </row>
    <row r="297" customFormat="false" ht="21.75" hidden="false" customHeight="true" outlineLevel="0" collapsed="false">
      <c r="A297" s="870" t="s">
        <v>511</v>
      </c>
      <c r="B297" s="871" t="s">
        <v>512</v>
      </c>
      <c r="C297" s="872" t="s">
        <v>513</v>
      </c>
      <c r="D297" s="873" t="n">
        <v>0</v>
      </c>
      <c r="E297" s="873" t="n">
        <v>0</v>
      </c>
      <c r="F297" s="873" t="n">
        <v>0</v>
      </c>
      <c r="G297" s="873" t="n">
        <v>0</v>
      </c>
      <c r="H297" s="873" t="n">
        <v>0</v>
      </c>
      <c r="I297" s="875" t="n">
        <v>0</v>
      </c>
      <c r="J297" s="876"/>
      <c r="L297" s="468"/>
      <c r="M297" s="468"/>
      <c r="N297" s="468"/>
      <c r="O297" s="468"/>
      <c r="P297" s="468"/>
      <c r="Q297" s="468"/>
      <c r="R297" s="468"/>
      <c r="S297" s="837"/>
    </row>
    <row r="298" customFormat="false" ht="21.75" hidden="false" customHeight="true" outlineLevel="0" collapsed="false">
      <c r="A298" s="870"/>
      <c r="B298" s="871"/>
      <c r="C298" s="877" t="s">
        <v>384</v>
      </c>
      <c r="D298" s="878" t="n">
        <f aca="false">ROUND((D293/30*D297),2)</f>
        <v>0</v>
      </c>
      <c r="E298" s="878" t="n">
        <f aca="false">ROUND((E293/30*E297),2)</f>
        <v>0</v>
      </c>
      <c r="F298" s="878" t="n">
        <f aca="false">ROUND((F293/30*F297),2)</f>
        <v>0</v>
      </c>
      <c r="G298" s="878" t="n">
        <f aca="false">ROUND((G293/30*G297),2)</f>
        <v>0</v>
      </c>
      <c r="H298" s="878" t="n">
        <f aca="false">ROUND((H293/30*H297),2)</f>
        <v>0</v>
      </c>
      <c r="I298" s="879" t="n">
        <f aca="false">ROUND((I293/30*I297),2)</f>
        <v>0</v>
      </c>
      <c r="J298" s="880"/>
      <c r="L298" s="468"/>
      <c r="M298" s="468"/>
      <c r="N298" s="468"/>
      <c r="O298" s="468"/>
      <c r="P298" s="468"/>
      <c r="Q298" s="468"/>
      <c r="R298" s="468"/>
      <c r="S298" s="837"/>
    </row>
    <row r="299" s="258" customFormat="true" ht="21.75" hidden="false" customHeight="true" outlineLevel="0" collapsed="false">
      <c r="A299" s="870"/>
      <c r="B299" s="881" t="s">
        <v>514</v>
      </c>
      <c r="C299" s="882" t="s">
        <v>515</v>
      </c>
      <c r="D299" s="883" t="n">
        <f aca="false">PNV!$G$87</f>
        <v>7050.83</v>
      </c>
      <c r="E299" s="883" t="n">
        <f aca="false">PNV!$H$87</f>
        <v>0</v>
      </c>
      <c r="F299" s="883" t="n">
        <f aca="false">PNV!$I$87</f>
        <v>0</v>
      </c>
      <c r="G299" s="883" t="n">
        <f aca="false">PNV!$J$87</f>
        <v>0</v>
      </c>
      <c r="H299" s="883" t="n">
        <f aca="false">PNV!$K$87</f>
        <v>7266.28</v>
      </c>
      <c r="I299" s="884" t="n">
        <f aca="false">PNV!$L$87</f>
        <v>8723.84</v>
      </c>
      <c r="J299" s="885"/>
      <c r="L299" s="468"/>
      <c r="M299" s="468"/>
      <c r="N299" s="468"/>
      <c r="O299" s="468"/>
      <c r="P299" s="468"/>
      <c r="Q299" s="468"/>
      <c r="R299" s="468"/>
      <c r="S299" s="837"/>
    </row>
    <row r="300" s="258" customFormat="true" ht="21.75" hidden="false" customHeight="true" outlineLevel="0" collapsed="false">
      <c r="A300" s="870"/>
      <c r="B300" s="881"/>
      <c r="C300" s="886" t="s">
        <v>516</v>
      </c>
      <c r="D300" s="887" t="n">
        <v>0</v>
      </c>
      <c r="E300" s="887" t="n">
        <v>0</v>
      </c>
      <c r="F300" s="887" t="n">
        <v>0</v>
      </c>
      <c r="G300" s="887" t="n">
        <v>0</v>
      </c>
      <c r="H300" s="887" t="n">
        <v>0</v>
      </c>
      <c r="I300" s="888" t="n">
        <v>0</v>
      </c>
      <c r="J300" s="889"/>
      <c r="L300" s="468"/>
      <c r="M300" s="468"/>
      <c r="N300" s="468"/>
      <c r="O300" s="468"/>
      <c r="P300" s="468"/>
      <c r="Q300" s="468"/>
      <c r="R300" s="468"/>
      <c r="S300" s="837"/>
    </row>
    <row r="301" s="258" customFormat="true" ht="21.75" hidden="false" customHeight="true" outlineLevel="0" collapsed="false">
      <c r="A301" s="870"/>
      <c r="B301" s="881"/>
      <c r="C301" s="890" t="s">
        <v>517</v>
      </c>
      <c r="D301" s="891" t="n">
        <f aca="false">ROUND(((D299/30)*D300),2)</f>
        <v>0</v>
      </c>
      <c r="E301" s="891" t="n">
        <f aca="false">ROUND(((E299/30)*E300),2)</f>
        <v>0</v>
      </c>
      <c r="F301" s="891" t="n">
        <f aca="false">ROUND(((F299/30)*F300),2)</f>
        <v>0</v>
      </c>
      <c r="G301" s="891" t="n">
        <f aca="false">ROUND(((G299/30)*G300),2)</f>
        <v>0</v>
      </c>
      <c r="H301" s="891" t="n">
        <f aca="false">ROUND(((H299/30)*H300),2)</f>
        <v>0</v>
      </c>
      <c r="I301" s="892" t="n">
        <f aca="false">ROUND(((I299/30)*I300),2)</f>
        <v>0</v>
      </c>
      <c r="J301" s="893"/>
      <c r="L301" s="468"/>
      <c r="M301" s="468"/>
      <c r="N301" s="468"/>
      <c r="O301" s="468"/>
      <c r="P301" s="468"/>
      <c r="Q301" s="468"/>
      <c r="R301" s="468"/>
      <c r="S301" s="837"/>
    </row>
    <row r="302" customFormat="false" ht="39" hidden="false" customHeight="true" outlineLevel="0" collapsed="false">
      <c r="A302" s="894" t="s">
        <v>518</v>
      </c>
      <c r="B302" s="894"/>
      <c r="C302" s="894"/>
      <c r="D302" s="895" t="n">
        <f aca="false">D298+D301</f>
        <v>0</v>
      </c>
      <c r="E302" s="895" t="n">
        <f aca="false">E298+E301</f>
        <v>0</v>
      </c>
      <c r="F302" s="895" t="n">
        <f aca="false">F298+F301</f>
        <v>0</v>
      </c>
      <c r="G302" s="895" t="n">
        <f aca="false">G298+G301</f>
        <v>0</v>
      </c>
      <c r="H302" s="895" t="n">
        <f aca="false">H298+H301</f>
        <v>0</v>
      </c>
      <c r="I302" s="896" t="n">
        <f aca="false">I298+I301</f>
        <v>0</v>
      </c>
      <c r="J302" s="897"/>
      <c r="L302" s="468"/>
      <c r="M302" s="468"/>
      <c r="N302" s="468"/>
      <c r="O302" s="468"/>
      <c r="P302" s="468"/>
      <c r="Q302" s="468"/>
      <c r="R302" s="468"/>
      <c r="S302" s="837"/>
    </row>
    <row r="303" customFormat="false" ht="39.75" hidden="false" customHeight="true" outlineLevel="0" collapsed="false">
      <c r="A303" s="898" t="str">
        <f aca="false">A18</f>
        <v>TOTAL CATEGORIA</v>
      </c>
      <c r="B303" s="899"/>
      <c r="C303" s="899"/>
      <c r="D303" s="900" t="n">
        <f aca="false">D296-D302</f>
        <v>8655.92</v>
      </c>
      <c r="E303" s="900" t="n">
        <f aca="false">E296-E302</f>
        <v>0</v>
      </c>
      <c r="F303" s="900" t="n">
        <f aca="false">F296-F302</f>
        <v>0</v>
      </c>
      <c r="G303" s="900" t="n">
        <f aca="false">G296-G302</f>
        <v>0</v>
      </c>
      <c r="H303" s="900" t="n">
        <f aca="false">H296-H302</f>
        <v>17742.74</v>
      </c>
      <c r="I303" s="901" t="n">
        <f aca="false">I296-I302</f>
        <v>21114.7</v>
      </c>
      <c r="J303" s="902"/>
      <c r="L303" s="468"/>
      <c r="M303" s="468"/>
      <c r="N303" s="468"/>
      <c r="O303" s="468"/>
      <c r="P303" s="468"/>
      <c r="Q303" s="468"/>
      <c r="R303" s="468"/>
      <c r="S303" s="837"/>
    </row>
    <row r="304" customFormat="false" ht="27.75" hidden="false" customHeight="true" outlineLevel="0" collapsed="false">
      <c r="A304" s="903" t="s">
        <v>534</v>
      </c>
      <c r="B304" s="903"/>
      <c r="C304" s="903"/>
      <c r="D304" s="903"/>
      <c r="E304" s="903"/>
      <c r="F304" s="903"/>
      <c r="G304" s="903"/>
      <c r="H304" s="903"/>
      <c r="I304" s="904" t="n">
        <f aca="false">SUM(D303:I303)</f>
        <v>47513.36</v>
      </c>
      <c r="J304" s="905" t="n">
        <f aca="false">RESUMO!F59</f>
        <v>0</v>
      </c>
      <c r="L304" s="468"/>
      <c r="M304" s="468"/>
      <c r="N304" s="468"/>
      <c r="O304" s="468"/>
      <c r="P304" s="468"/>
      <c r="Q304" s="468"/>
      <c r="R304" s="468"/>
      <c r="S304" s="837"/>
    </row>
    <row r="305" customFormat="false" ht="27.75" hidden="false" customHeight="true" outlineLevel="0" collapsed="false">
      <c r="A305" s="906" t="s">
        <v>521</v>
      </c>
      <c r="B305" s="906"/>
      <c r="C305" s="906"/>
      <c r="D305" s="906"/>
      <c r="E305" s="906"/>
      <c r="F305" s="906"/>
      <c r="G305" s="906"/>
      <c r="H305" s="906"/>
      <c r="I305" s="907" t="n">
        <f aca="false">RESUMO!N24</f>
        <v>47513.36</v>
      </c>
      <c r="J305" s="908"/>
      <c r="L305" s="468"/>
      <c r="M305" s="468"/>
      <c r="N305" s="468"/>
      <c r="O305" s="468"/>
      <c r="P305" s="468"/>
      <c r="Q305" s="468"/>
      <c r="R305" s="468"/>
      <c r="S305" s="837"/>
    </row>
    <row r="306" customFormat="false" ht="27.75" hidden="false" customHeight="true" outlineLevel="0" collapsed="false">
      <c r="A306" s="909" t="s">
        <v>522</v>
      </c>
      <c r="B306" s="909"/>
      <c r="C306" s="909"/>
      <c r="D306" s="909"/>
      <c r="E306" s="909"/>
      <c r="F306" s="909"/>
      <c r="G306" s="910"/>
      <c r="H306" s="911"/>
      <c r="I306" s="912"/>
      <c r="J306" s="912"/>
      <c r="L306" s="468"/>
      <c r="M306" s="468"/>
      <c r="N306" s="468"/>
      <c r="O306" s="468"/>
      <c r="P306" s="468"/>
      <c r="Q306" s="468"/>
      <c r="R306" s="468"/>
      <c r="S306" s="837"/>
    </row>
    <row r="307" customFormat="false" ht="27.75" hidden="false" customHeight="true" outlineLevel="0" collapsed="false">
      <c r="A307" s="913"/>
      <c r="B307" s="914"/>
      <c r="C307" s="915"/>
      <c r="D307" s="915"/>
      <c r="E307" s="915"/>
      <c r="F307" s="917"/>
      <c r="G307" s="918"/>
      <c r="H307" s="919"/>
      <c r="I307" s="920"/>
      <c r="J307" s="921"/>
      <c r="L307" s="922"/>
      <c r="M307" s="922"/>
      <c r="N307" s="922"/>
      <c r="O307" s="922"/>
      <c r="P307" s="922"/>
      <c r="Q307" s="922"/>
      <c r="R307" s="922"/>
      <c r="S307" s="923"/>
    </row>
    <row r="308" customFormat="false" ht="27.75" hidden="false" customHeight="true" outlineLevel="0" collapsed="false">
      <c r="A308" s="913"/>
      <c r="B308" s="924"/>
      <c r="C308" s="258"/>
      <c r="D308" s="258"/>
      <c r="E308" s="258"/>
      <c r="F308" s="925"/>
      <c r="G308" s="926"/>
      <c r="H308" s="927"/>
      <c r="I308" s="928"/>
      <c r="J308" s="929"/>
      <c r="L308" s="922"/>
      <c r="M308" s="922"/>
      <c r="N308" s="922"/>
      <c r="O308" s="922"/>
      <c r="P308" s="922"/>
      <c r="Q308" s="922"/>
      <c r="R308" s="922"/>
      <c r="S308" s="923"/>
      <c r="W308" s="258"/>
      <c r="X308" s="258"/>
      <c r="Y308" s="258"/>
      <c r="Z308" s="258"/>
      <c r="AA308" s="258"/>
      <c r="AB308" s="258"/>
      <c r="AC308" s="258"/>
      <c r="AD308" s="258"/>
      <c r="AE308" s="258"/>
      <c r="AF308" s="258"/>
      <c r="AG308" s="258"/>
      <c r="AH308" s="258"/>
      <c r="AI308" s="258"/>
      <c r="AJ308" s="258"/>
      <c r="AK308" s="258"/>
      <c r="AL308" s="258"/>
      <c r="AM308" s="258"/>
      <c r="AN308" s="258"/>
      <c r="AO308" s="258"/>
      <c r="AP308" s="258"/>
      <c r="AQ308" s="258"/>
      <c r="AR308" s="258"/>
      <c r="AS308" s="258"/>
      <c r="AT308" s="258"/>
      <c r="AU308" s="258"/>
      <c r="AV308" s="258"/>
      <c r="AW308" s="258"/>
      <c r="AX308" s="258"/>
      <c r="AY308" s="258"/>
      <c r="AZ308" s="258"/>
      <c r="BA308" s="258"/>
      <c r="BB308" s="258"/>
      <c r="BC308" s="258"/>
      <c r="BD308" s="258"/>
      <c r="BE308" s="258"/>
      <c r="BF308" s="258"/>
      <c r="BG308" s="258"/>
      <c r="BH308" s="258"/>
      <c r="BI308" s="258"/>
      <c r="BJ308" s="258"/>
      <c r="BK308" s="258"/>
      <c r="BL308" s="258"/>
      <c r="BM308" s="258"/>
      <c r="BN308" s="258"/>
      <c r="BO308" s="258"/>
      <c r="BP308" s="258"/>
      <c r="BQ308" s="258"/>
      <c r="BR308" s="258"/>
      <c r="BS308" s="258"/>
      <c r="BT308" s="258"/>
      <c r="BU308" s="258"/>
      <c r="BV308" s="258"/>
      <c r="BW308" s="258"/>
      <c r="BX308" s="258"/>
      <c r="BY308" s="258"/>
      <c r="BZ308" s="258"/>
      <c r="CA308" s="258"/>
      <c r="CB308" s="258"/>
      <c r="CC308" s="258"/>
      <c r="CD308" s="258"/>
      <c r="CE308" s="258"/>
      <c r="CF308" s="258"/>
      <c r="CG308" s="258"/>
      <c r="CH308" s="258"/>
      <c r="CI308" s="258"/>
      <c r="CJ308" s="258"/>
      <c r="CK308" s="258"/>
      <c r="CL308" s="258"/>
      <c r="CM308" s="258"/>
      <c r="CN308" s="258"/>
      <c r="CO308" s="258"/>
      <c r="CP308" s="258"/>
      <c r="CQ308" s="258"/>
      <c r="CR308" s="258"/>
      <c r="CS308" s="258"/>
      <c r="CT308" s="258"/>
      <c r="CU308" s="258"/>
      <c r="CV308" s="258"/>
      <c r="CW308" s="258"/>
      <c r="CX308" s="258"/>
      <c r="CY308" s="258"/>
      <c r="CZ308" s="258"/>
      <c r="DA308" s="258"/>
      <c r="DB308" s="258"/>
      <c r="DC308" s="258"/>
      <c r="DD308" s="258"/>
      <c r="DE308" s="258"/>
      <c r="DF308" s="258"/>
      <c r="DG308" s="258"/>
      <c r="DH308" s="258"/>
      <c r="DI308" s="258"/>
      <c r="DJ308" s="258"/>
      <c r="DK308" s="258"/>
      <c r="DL308" s="258"/>
      <c r="DM308" s="258"/>
      <c r="DN308" s="258"/>
      <c r="DO308" s="258"/>
      <c r="DP308" s="258"/>
      <c r="DQ308" s="258"/>
      <c r="DR308" s="258"/>
      <c r="DS308" s="258"/>
      <c r="DT308" s="258"/>
      <c r="DU308" s="258"/>
      <c r="DV308" s="258"/>
      <c r="DW308" s="258"/>
      <c r="DX308" s="258"/>
      <c r="DY308" s="258"/>
      <c r="DZ308" s="258"/>
      <c r="EA308" s="258"/>
      <c r="EB308" s="258"/>
      <c r="EC308" s="258"/>
      <c r="ED308" s="258"/>
      <c r="EE308" s="258"/>
      <c r="EF308" s="258"/>
      <c r="EG308" s="258"/>
      <c r="EH308" s="258"/>
      <c r="EI308" s="258"/>
      <c r="EJ308" s="258"/>
      <c r="EK308" s="258"/>
      <c r="EL308" s="258"/>
      <c r="EM308" s="258"/>
      <c r="EN308" s="258"/>
      <c r="EO308" s="258"/>
      <c r="EP308" s="258"/>
      <c r="EQ308" s="258"/>
      <c r="ER308" s="258"/>
      <c r="ES308" s="258"/>
      <c r="ET308" s="258"/>
      <c r="EU308" s="258"/>
      <c r="EV308" s="258"/>
      <c r="EW308" s="258"/>
      <c r="EX308" s="258"/>
      <c r="EY308" s="258"/>
      <c r="EZ308" s="258"/>
      <c r="FA308" s="258"/>
      <c r="FB308" s="258"/>
      <c r="FC308" s="258"/>
      <c r="FD308" s="258"/>
      <c r="FE308" s="258"/>
      <c r="FF308" s="258"/>
      <c r="FG308" s="258"/>
      <c r="FH308" s="258"/>
      <c r="FI308" s="258"/>
      <c r="FJ308" s="258"/>
      <c r="FK308" s="258"/>
      <c r="FL308" s="258"/>
      <c r="FM308" s="258"/>
      <c r="FN308" s="258"/>
      <c r="FO308" s="258"/>
      <c r="FP308" s="258"/>
      <c r="FQ308" s="258"/>
      <c r="FR308" s="258"/>
      <c r="FS308" s="258"/>
      <c r="FT308" s="258"/>
      <c r="FU308" s="258"/>
      <c r="FV308" s="258"/>
      <c r="FW308" s="258"/>
      <c r="FX308" s="258"/>
      <c r="FY308" s="258"/>
      <c r="FZ308" s="258"/>
      <c r="GA308" s="258"/>
      <c r="GB308" s="258"/>
      <c r="GC308" s="258"/>
      <c r="GD308" s="258"/>
      <c r="GE308" s="258"/>
      <c r="GF308" s="258"/>
      <c r="GG308" s="258"/>
      <c r="GH308" s="258"/>
      <c r="GI308" s="258"/>
      <c r="GJ308" s="258"/>
      <c r="GK308" s="258"/>
      <c r="GL308" s="258"/>
      <c r="GM308" s="258"/>
      <c r="GN308" s="258"/>
      <c r="GO308" s="258"/>
      <c r="GP308" s="258"/>
      <c r="GQ308" s="258"/>
      <c r="GR308" s="258"/>
      <c r="GS308" s="258"/>
      <c r="GT308" s="258"/>
      <c r="GU308" s="258"/>
      <c r="GV308" s="258"/>
      <c r="GW308" s="258"/>
      <c r="GX308" s="258"/>
      <c r="GY308" s="258"/>
      <c r="GZ308" s="258"/>
      <c r="HA308" s="258"/>
      <c r="HB308" s="258"/>
      <c r="HC308" s="258"/>
      <c r="HD308" s="258"/>
      <c r="HE308" s="258"/>
      <c r="HF308" s="258"/>
      <c r="HG308" s="258"/>
      <c r="HH308" s="258"/>
      <c r="HI308" s="258"/>
      <c r="HJ308" s="258"/>
      <c r="HK308" s="258"/>
      <c r="HL308" s="258"/>
      <c r="HM308" s="258"/>
      <c r="HN308" s="258"/>
      <c r="HO308" s="258"/>
      <c r="HP308" s="258"/>
      <c r="HQ308" s="258"/>
      <c r="HR308" s="258"/>
      <c r="HS308" s="258"/>
      <c r="HT308" s="258"/>
      <c r="HU308" s="258"/>
      <c r="HV308" s="258"/>
      <c r="HW308" s="258"/>
      <c r="HX308" s="258"/>
      <c r="HY308" s="258"/>
      <c r="HZ308" s="258"/>
      <c r="IA308" s="258"/>
      <c r="IB308" s="258"/>
      <c r="IC308" s="258"/>
      <c r="ID308" s="258"/>
      <c r="IE308" s="258"/>
      <c r="IF308" s="258"/>
      <c r="IG308" s="258"/>
      <c r="IH308" s="258"/>
      <c r="II308" s="258"/>
      <c r="IJ308" s="258"/>
      <c r="IK308" s="258"/>
      <c r="IL308" s="258"/>
      <c r="IM308" s="258"/>
      <c r="IN308" s="258"/>
      <c r="IO308" s="258"/>
      <c r="IP308" s="258"/>
      <c r="IQ308" s="258"/>
      <c r="IR308" s="258"/>
      <c r="IS308" s="258"/>
      <c r="IT308" s="258"/>
      <c r="IU308" s="258"/>
      <c r="IV308" s="258"/>
      <c r="IW308" s="258"/>
      <c r="IX308" s="258"/>
      <c r="IY308" s="258"/>
      <c r="IZ308" s="258"/>
      <c r="JA308" s="258"/>
      <c r="JB308" s="258"/>
      <c r="JC308" s="258"/>
      <c r="JD308" s="258"/>
      <c r="JE308" s="258"/>
      <c r="JF308" s="258"/>
      <c r="JG308" s="258"/>
      <c r="JH308" s="258"/>
      <c r="JI308" s="258"/>
      <c r="JJ308" s="258"/>
      <c r="JK308" s="258"/>
      <c r="JL308" s="258"/>
      <c r="JM308" s="258"/>
      <c r="JN308" s="258"/>
      <c r="JO308" s="258"/>
      <c r="JP308" s="258"/>
      <c r="JQ308" s="258"/>
      <c r="JR308" s="258"/>
      <c r="JS308" s="258"/>
      <c r="JT308" s="258"/>
      <c r="JU308" s="258"/>
      <c r="JV308" s="258"/>
      <c r="JW308" s="258"/>
      <c r="JX308" s="258"/>
      <c r="JY308" s="258"/>
      <c r="JZ308" s="258"/>
      <c r="KA308" s="258"/>
      <c r="KB308" s="258"/>
      <c r="KC308" s="258"/>
      <c r="KD308" s="258"/>
      <c r="KE308" s="258"/>
      <c r="KF308" s="258"/>
      <c r="KG308" s="258"/>
      <c r="KH308" s="258"/>
      <c r="KI308" s="258"/>
      <c r="KJ308" s="258"/>
      <c r="KK308" s="258"/>
      <c r="KL308" s="258"/>
      <c r="KM308" s="258"/>
      <c r="KN308" s="258"/>
      <c r="KO308" s="258"/>
      <c r="KP308" s="258"/>
      <c r="KQ308" s="258"/>
      <c r="KR308" s="258"/>
      <c r="KS308" s="258"/>
      <c r="KT308" s="258"/>
      <c r="KU308" s="258"/>
      <c r="KV308" s="258"/>
      <c r="KW308" s="258"/>
      <c r="KX308" s="258"/>
      <c r="KY308" s="258"/>
      <c r="KZ308" s="258"/>
      <c r="LA308" s="258"/>
      <c r="LB308" s="258"/>
      <c r="LC308" s="258"/>
      <c r="LD308" s="258"/>
      <c r="LE308" s="258"/>
      <c r="LF308" s="258"/>
      <c r="LG308" s="258"/>
      <c r="LH308" s="258"/>
      <c r="LI308" s="258"/>
      <c r="LJ308" s="258"/>
      <c r="LK308" s="258"/>
      <c r="LL308" s="258"/>
      <c r="LM308" s="258"/>
      <c r="LN308" s="258"/>
      <c r="LO308" s="258"/>
      <c r="LP308" s="258"/>
      <c r="LQ308" s="258"/>
      <c r="LR308" s="258"/>
      <c r="LS308" s="258"/>
      <c r="LT308" s="258"/>
      <c r="LU308" s="258"/>
      <c r="LV308" s="258"/>
      <c r="LW308" s="258"/>
      <c r="LX308" s="258"/>
      <c r="LY308" s="258"/>
      <c r="LZ308" s="258"/>
      <c r="MA308" s="258"/>
      <c r="MB308" s="258"/>
      <c r="MC308" s="258"/>
      <c r="MD308" s="258"/>
      <c r="ME308" s="258"/>
      <c r="MF308" s="258"/>
      <c r="MG308" s="258"/>
      <c r="MH308" s="258"/>
      <c r="MI308" s="258"/>
      <c r="MJ308" s="258"/>
      <c r="MK308" s="258"/>
      <c r="ML308" s="258"/>
      <c r="MM308" s="258"/>
      <c r="MN308" s="258"/>
      <c r="MO308" s="258"/>
      <c r="MP308" s="258"/>
      <c r="MQ308" s="258"/>
      <c r="MR308" s="258"/>
      <c r="MS308" s="258"/>
      <c r="MT308" s="258"/>
      <c r="MU308" s="258"/>
      <c r="MV308" s="258"/>
      <c r="MW308" s="258"/>
      <c r="MX308" s="258"/>
      <c r="MY308" s="258"/>
      <c r="MZ308" s="258"/>
      <c r="NA308" s="258"/>
      <c r="NB308" s="258"/>
      <c r="NC308" s="258"/>
      <c r="ND308" s="258"/>
      <c r="NE308" s="258"/>
      <c r="NF308" s="258"/>
      <c r="NG308" s="258"/>
      <c r="NH308" s="258"/>
      <c r="NI308" s="258"/>
      <c r="NJ308" s="258"/>
      <c r="NK308" s="258"/>
      <c r="NL308" s="258"/>
      <c r="NM308" s="258"/>
      <c r="NN308" s="258"/>
      <c r="NO308" s="258"/>
      <c r="NP308" s="258"/>
      <c r="NQ308" s="258"/>
      <c r="NR308" s="258"/>
      <c r="NS308" s="258"/>
      <c r="NT308" s="258"/>
      <c r="NU308" s="258"/>
      <c r="NV308" s="258"/>
      <c r="NW308" s="258"/>
      <c r="NX308" s="258"/>
      <c r="NY308" s="258"/>
      <c r="NZ308" s="258"/>
      <c r="OA308" s="258"/>
      <c r="OB308" s="258"/>
      <c r="OC308" s="258"/>
      <c r="OD308" s="258"/>
      <c r="OE308" s="258"/>
      <c r="OF308" s="258"/>
      <c r="OG308" s="258"/>
      <c r="OH308" s="258"/>
      <c r="OI308" s="258"/>
      <c r="OJ308" s="258"/>
      <c r="OK308" s="258"/>
      <c r="OL308" s="258"/>
      <c r="OM308" s="258"/>
      <c r="ON308" s="258"/>
      <c r="OO308" s="258"/>
      <c r="OP308" s="258"/>
      <c r="OQ308" s="258"/>
      <c r="OR308" s="258"/>
      <c r="OS308" s="258"/>
      <c r="OT308" s="258"/>
      <c r="OU308" s="258"/>
      <c r="OV308" s="258"/>
      <c r="OW308" s="258"/>
      <c r="OX308" s="258"/>
      <c r="OY308" s="258"/>
      <c r="OZ308" s="258"/>
      <c r="PA308" s="258"/>
      <c r="PB308" s="258"/>
      <c r="PC308" s="258"/>
      <c r="PD308" s="258"/>
      <c r="PE308" s="258"/>
      <c r="PF308" s="258"/>
      <c r="PG308" s="258"/>
      <c r="PH308" s="258"/>
      <c r="PI308" s="258"/>
      <c r="PJ308" s="258"/>
      <c r="PK308" s="258"/>
      <c r="PL308" s="258"/>
      <c r="PM308" s="258"/>
      <c r="PN308" s="258"/>
      <c r="PO308" s="258"/>
      <c r="PP308" s="258"/>
      <c r="PQ308" s="258"/>
      <c r="PR308" s="258"/>
      <c r="PS308" s="258"/>
      <c r="PT308" s="258"/>
      <c r="PU308" s="258"/>
      <c r="PV308" s="258"/>
      <c r="PW308" s="258"/>
      <c r="PX308" s="258"/>
      <c r="PY308" s="258"/>
      <c r="PZ308" s="258"/>
      <c r="QA308" s="258"/>
      <c r="QB308" s="258"/>
      <c r="QC308" s="258"/>
      <c r="QD308" s="258"/>
      <c r="QE308" s="258"/>
      <c r="QF308" s="258"/>
      <c r="QG308" s="258"/>
      <c r="QH308" s="258"/>
      <c r="QI308" s="258"/>
      <c r="QJ308" s="258"/>
      <c r="QK308" s="258"/>
      <c r="QL308" s="258"/>
      <c r="QM308" s="258"/>
      <c r="QN308" s="258"/>
      <c r="QO308" s="258"/>
      <c r="QP308" s="258"/>
      <c r="QQ308" s="258"/>
      <c r="QR308" s="258"/>
      <c r="QS308" s="258"/>
      <c r="QT308" s="258"/>
      <c r="QU308" s="258"/>
      <c r="QV308" s="258"/>
      <c r="QW308" s="258"/>
      <c r="QX308" s="258"/>
      <c r="QY308" s="258"/>
      <c r="QZ308" s="258"/>
      <c r="RA308" s="258"/>
      <c r="RB308" s="258"/>
      <c r="RC308" s="258"/>
      <c r="RD308" s="258"/>
      <c r="RE308" s="258"/>
      <c r="RF308" s="258"/>
      <c r="RG308" s="258"/>
      <c r="RH308" s="258"/>
      <c r="RI308" s="258"/>
      <c r="RJ308" s="258"/>
      <c r="RK308" s="258"/>
      <c r="RL308" s="258"/>
      <c r="RM308" s="258"/>
      <c r="RN308" s="258"/>
      <c r="RO308" s="258"/>
      <c r="RP308" s="258"/>
      <c r="RQ308" s="258"/>
      <c r="RR308" s="258"/>
      <c r="RS308" s="258"/>
      <c r="RT308" s="258"/>
      <c r="RU308" s="258"/>
      <c r="RV308" s="258"/>
      <c r="RW308" s="258"/>
      <c r="RX308" s="258"/>
      <c r="RY308" s="258"/>
      <c r="RZ308" s="258"/>
      <c r="SA308" s="258"/>
      <c r="SB308" s="258"/>
      <c r="SC308" s="258"/>
      <c r="SD308" s="258"/>
      <c r="SE308" s="258"/>
      <c r="SF308" s="258"/>
      <c r="SG308" s="258"/>
      <c r="SH308" s="258"/>
      <c r="SI308" s="258"/>
      <c r="SJ308" s="258"/>
      <c r="SK308" s="258"/>
      <c r="SL308" s="258"/>
      <c r="SM308" s="258"/>
      <c r="SN308" s="258"/>
      <c r="SO308" s="258"/>
      <c r="SP308" s="258"/>
      <c r="SQ308" s="258"/>
      <c r="SR308" s="258"/>
      <c r="SS308" s="258"/>
      <c r="ST308" s="258"/>
      <c r="SU308" s="258"/>
      <c r="SV308" s="258"/>
      <c r="SW308" s="258"/>
      <c r="SX308" s="258"/>
      <c r="SY308" s="258"/>
      <c r="SZ308" s="258"/>
      <c r="TA308" s="258"/>
      <c r="TB308" s="258"/>
      <c r="TC308" s="258"/>
      <c r="TD308" s="258"/>
      <c r="TE308" s="258"/>
      <c r="TF308" s="258"/>
      <c r="TG308" s="258"/>
      <c r="TH308" s="258"/>
      <c r="TI308" s="258"/>
      <c r="TJ308" s="258"/>
      <c r="TK308" s="258"/>
      <c r="TL308" s="258"/>
      <c r="TM308" s="258"/>
      <c r="TN308" s="258"/>
      <c r="TO308" s="258"/>
      <c r="TP308" s="258"/>
      <c r="TQ308" s="258"/>
      <c r="TR308" s="258"/>
      <c r="TS308" s="258"/>
      <c r="TT308" s="258"/>
      <c r="TU308" s="258"/>
      <c r="TV308" s="258"/>
      <c r="TW308" s="258"/>
      <c r="TX308" s="258"/>
      <c r="TY308" s="258"/>
      <c r="TZ308" s="258"/>
      <c r="UA308" s="258"/>
      <c r="UB308" s="258"/>
      <c r="UC308" s="258"/>
      <c r="UD308" s="258"/>
      <c r="UE308" s="258"/>
      <c r="UF308" s="258"/>
      <c r="UG308" s="258"/>
      <c r="UH308" s="258"/>
      <c r="UI308" s="258"/>
      <c r="UJ308" s="258"/>
      <c r="UK308" s="258"/>
      <c r="UL308" s="258"/>
      <c r="UM308" s="258"/>
      <c r="UN308" s="258"/>
      <c r="UO308" s="258"/>
      <c r="UP308" s="258"/>
      <c r="UQ308" s="258"/>
      <c r="UR308" s="258"/>
      <c r="US308" s="258"/>
      <c r="UT308" s="258"/>
      <c r="UU308" s="258"/>
      <c r="UV308" s="258"/>
      <c r="UW308" s="258"/>
      <c r="UX308" s="258"/>
      <c r="UY308" s="258"/>
      <c r="UZ308" s="258"/>
      <c r="VA308" s="258"/>
      <c r="VB308" s="258"/>
      <c r="VC308" s="258"/>
      <c r="VD308" s="258"/>
      <c r="VE308" s="258"/>
      <c r="VF308" s="258"/>
      <c r="VG308" s="258"/>
      <c r="VH308" s="258"/>
      <c r="VI308" s="258"/>
      <c r="VJ308" s="258"/>
      <c r="VK308" s="258"/>
      <c r="VL308" s="258"/>
      <c r="VM308" s="258"/>
      <c r="VN308" s="258"/>
      <c r="VO308" s="258"/>
      <c r="VP308" s="258"/>
      <c r="VQ308" s="258"/>
      <c r="VR308" s="258"/>
      <c r="VS308" s="258"/>
      <c r="VT308" s="258"/>
      <c r="VU308" s="258"/>
      <c r="VV308" s="258"/>
      <c r="VW308" s="258"/>
      <c r="VX308" s="258"/>
      <c r="VY308" s="258"/>
      <c r="VZ308" s="258"/>
      <c r="WA308" s="258"/>
      <c r="WB308" s="258"/>
      <c r="WC308" s="258"/>
      <c r="WD308" s="258"/>
      <c r="WE308" s="258"/>
      <c r="WF308" s="258"/>
      <c r="WG308" s="258"/>
      <c r="WH308" s="258"/>
      <c r="WI308" s="258"/>
      <c r="WJ308" s="258"/>
      <c r="WK308" s="258"/>
      <c r="WL308" s="258"/>
      <c r="WM308" s="258"/>
      <c r="WN308" s="258"/>
      <c r="WO308" s="258"/>
      <c r="WP308" s="258"/>
      <c r="WQ308" s="258"/>
      <c r="WR308" s="258"/>
      <c r="WS308" s="258"/>
      <c r="WT308" s="258"/>
      <c r="WU308" s="258"/>
      <c r="WV308" s="258"/>
      <c r="WW308" s="258"/>
      <c r="WX308" s="258"/>
      <c r="WY308" s="258"/>
      <c r="WZ308" s="258"/>
      <c r="XA308" s="258"/>
      <c r="XB308" s="258"/>
      <c r="XC308" s="258"/>
      <c r="XD308" s="258"/>
      <c r="XE308" s="258"/>
      <c r="XF308" s="258"/>
      <c r="XG308" s="258"/>
      <c r="XH308" s="258"/>
      <c r="XI308" s="258"/>
      <c r="XJ308" s="258"/>
      <c r="XK308" s="258"/>
      <c r="XL308" s="258"/>
      <c r="XM308" s="258"/>
      <c r="XN308" s="258"/>
      <c r="XO308" s="258"/>
      <c r="XP308" s="258"/>
      <c r="XQ308" s="258"/>
      <c r="XR308" s="258"/>
      <c r="XS308" s="258"/>
      <c r="XT308" s="258"/>
      <c r="XU308" s="258"/>
      <c r="XV308" s="258"/>
      <c r="XW308" s="258"/>
      <c r="XX308" s="258"/>
      <c r="XY308" s="258"/>
      <c r="XZ308" s="258"/>
      <c r="YA308" s="258"/>
      <c r="YB308" s="258"/>
      <c r="YC308" s="258"/>
      <c r="YD308" s="258"/>
      <c r="YE308" s="258"/>
      <c r="YF308" s="258"/>
      <c r="YG308" s="258"/>
      <c r="YH308" s="258"/>
      <c r="YI308" s="258"/>
      <c r="YJ308" s="258"/>
      <c r="YK308" s="258"/>
      <c r="YL308" s="258"/>
      <c r="YM308" s="258"/>
      <c r="YN308" s="258"/>
      <c r="YO308" s="258"/>
      <c r="YP308" s="258"/>
      <c r="YQ308" s="258"/>
      <c r="YR308" s="258"/>
      <c r="YS308" s="258"/>
      <c r="YT308" s="258"/>
      <c r="YU308" s="258"/>
      <c r="YV308" s="258"/>
      <c r="YW308" s="258"/>
      <c r="YX308" s="258"/>
      <c r="YY308" s="258"/>
      <c r="YZ308" s="258"/>
      <c r="ZA308" s="258"/>
      <c r="ZB308" s="258"/>
      <c r="ZC308" s="258"/>
      <c r="ZD308" s="258"/>
      <c r="ZE308" s="258"/>
      <c r="ZF308" s="258"/>
      <c r="ZG308" s="258"/>
      <c r="ZH308" s="258"/>
      <c r="ZI308" s="258"/>
      <c r="ZJ308" s="258"/>
      <c r="ZK308" s="258"/>
      <c r="ZL308" s="258"/>
      <c r="ZM308" s="258"/>
      <c r="ZN308" s="258"/>
      <c r="ZO308" s="258"/>
      <c r="ZP308" s="258"/>
      <c r="ZQ308" s="258"/>
      <c r="ZR308" s="258"/>
      <c r="ZS308" s="258"/>
      <c r="ZT308" s="258"/>
      <c r="ZU308" s="258"/>
      <c r="ZV308" s="258"/>
      <c r="ZW308" s="258"/>
      <c r="ZX308" s="258"/>
      <c r="ZY308" s="258"/>
      <c r="ZZ308" s="258"/>
      <c r="AAA308" s="258"/>
      <c r="AAB308" s="258"/>
      <c r="AAC308" s="258"/>
      <c r="AAD308" s="258"/>
      <c r="AAE308" s="258"/>
      <c r="AAF308" s="258"/>
      <c r="AAG308" s="258"/>
      <c r="AAH308" s="258"/>
      <c r="AAI308" s="258"/>
      <c r="AAJ308" s="258"/>
      <c r="AAK308" s="258"/>
      <c r="AAL308" s="258"/>
      <c r="AAM308" s="258"/>
      <c r="AAN308" s="258"/>
      <c r="AAO308" s="258"/>
      <c r="AAP308" s="258"/>
      <c r="AAQ308" s="258"/>
      <c r="AAR308" s="258"/>
      <c r="AAS308" s="258"/>
      <c r="AAT308" s="258"/>
      <c r="AAU308" s="258"/>
      <c r="AAV308" s="258"/>
      <c r="AAW308" s="258"/>
      <c r="AAX308" s="258"/>
      <c r="AAY308" s="258"/>
      <c r="AAZ308" s="258"/>
      <c r="ABA308" s="258"/>
      <c r="ABB308" s="258"/>
      <c r="ABC308" s="258"/>
      <c r="ABD308" s="258"/>
      <c r="ABE308" s="258"/>
      <c r="ABF308" s="258"/>
      <c r="ABG308" s="258"/>
      <c r="ABH308" s="258"/>
      <c r="ABI308" s="258"/>
      <c r="ABJ308" s="258"/>
      <c r="ABK308" s="258"/>
      <c r="ABL308" s="258"/>
      <c r="ABM308" s="258"/>
      <c r="ABN308" s="258"/>
      <c r="ABO308" s="258"/>
      <c r="ABP308" s="258"/>
      <c r="ABQ308" s="258"/>
      <c r="ABR308" s="258"/>
      <c r="ABS308" s="258"/>
      <c r="ABT308" s="258"/>
      <c r="ABU308" s="258"/>
      <c r="ABV308" s="258"/>
      <c r="ABW308" s="258"/>
      <c r="ABX308" s="258"/>
      <c r="ABY308" s="258"/>
      <c r="ABZ308" s="258"/>
      <c r="ACA308" s="258"/>
      <c r="ACB308" s="258"/>
      <c r="ACC308" s="258"/>
      <c r="ACD308" s="258"/>
      <c r="ACE308" s="258"/>
      <c r="ACF308" s="258"/>
      <c r="ACG308" s="258"/>
      <c r="ACH308" s="258"/>
      <c r="ACI308" s="258"/>
      <c r="ACJ308" s="258"/>
      <c r="ACK308" s="258"/>
      <c r="ACL308" s="258"/>
      <c r="ACM308" s="258"/>
      <c r="ACN308" s="258"/>
      <c r="ACO308" s="258"/>
      <c r="ACP308" s="258"/>
      <c r="ACQ308" s="258"/>
      <c r="ACR308" s="258"/>
      <c r="ACS308" s="258"/>
      <c r="ACT308" s="258"/>
      <c r="ACU308" s="258"/>
      <c r="ACV308" s="258"/>
      <c r="ACW308" s="258"/>
      <c r="ACX308" s="258"/>
      <c r="ACY308" s="258"/>
      <c r="ACZ308" s="258"/>
      <c r="ADA308" s="258"/>
      <c r="ADB308" s="258"/>
      <c r="ADC308" s="258"/>
      <c r="ADD308" s="258"/>
      <c r="ADE308" s="258"/>
      <c r="ADF308" s="258"/>
      <c r="ADG308" s="258"/>
      <c r="ADH308" s="258"/>
      <c r="ADI308" s="258"/>
      <c r="ADJ308" s="258"/>
      <c r="ADK308" s="258"/>
      <c r="ADL308" s="258"/>
      <c r="ADM308" s="258"/>
      <c r="ADN308" s="258"/>
      <c r="ADO308" s="258"/>
      <c r="ADP308" s="258"/>
      <c r="ADQ308" s="258"/>
      <c r="ADR308" s="258"/>
      <c r="ADS308" s="258"/>
      <c r="ADT308" s="258"/>
      <c r="ADU308" s="258"/>
      <c r="ADV308" s="258"/>
      <c r="ADW308" s="258"/>
      <c r="ADX308" s="258"/>
      <c r="ADY308" s="258"/>
      <c r="ADZ308" s="258"/>
      <c r="AEA308" s="258"/>
      <c r="AEB308" s="258"/>
      <c r="AEC308" s="258"/>
      <c r="AED308" s="258"/>
      <c r="AEE308" s="258"/>
      <c r="AEF308" s="258"/>
      <c r="AEG308" s="258"/>
      <c r="AEH308" s="258"/>
      <c r="AEI308" s="258"/>
      <c r="AEJ308" s="258"/>
      <c r="AEK308" s="258"/>
      <c r="AEL308" s="258"/>
      <c r="AEM308" s="258"/>
      <c r="AEN308" s="258"/>
      <c r="AEO308" s="258"/>
      <c r="AEP308" s="258"/>
      <c r="AEQ308" s="258"/>
      <c r="AER308" s="258"/>
      <c r="AES308" s="258"/>
      <c r="AET308" s="258"/>
      <c r="AEU308" s="258"/>
      <c r="AEV308" s="258"/>
      <c r="AEW308" s="258"/>
      <c r="AEX308" s="258"/>
      <c r="AEY308" s="258"/>
      <c r="AEZ308" s="258"/>
      <c r="AFA308" s="258"/>
      <c r="AFB308" s="258"/>
      <c r="AFC308" s="258"/>
      <c r="AFD308" s="258"/>
      <c r="AFE308" s="258"/>
      <c r="AFF308" s="258"/>
      <c r="AFG308" s="258"/>
      <c r="AFH308" s="258"/>
      <c r="AFI308" s="258"/>
      <c r="AFJ308" s="258"/>
      <c r="AFK308" s="258"/>
      <c r="AFL308" s="258"/>
      <c r="AFM308" s="258"/>
      <c r="AFN308" s="258"/>
      <c r="AFO308" s="258"/>
      <c r="AFP308" s="258"/>
      <c r="AFQ308" s="258"/>
      <c r="AFR308" s="258"/>
      <c r="AFS308" s="258"/>
      <c r="AFT308" s="258"/>
      <c r="AFU308" s="258"/>
      <c r="AFV308" s="258"/>
      <c r="AFW308" s="258"/>
      <c r="AFX308" s="258"/>
      <c r="AFY308" s="258"/>
      <c r="AFZ308" s="258"/>
      <c r="AGA308" s="258"/>
      <c r="AGB308" s="258"/>
      <c r="AGC308" s="258"/>
      <c r="AGD308" s="258"/>
      <c r="AGE308" s="258"/>
      <c r="AGF308" s="258"/>
      <c r="AGG308" s="258"/>
      <c r="AGH308" s="258"/>
      <c r="AGI308" s="258"/>
      <c r="AGJ308" s="258"/>
      <c r="AGK308" s="258"/>
      <c r="AGL308" s="258"/>
      <c r="AGM308" s="258"/>
      <c r="AGN308" s="258"/>
      <c r="AGO308" s="258"/>
      <c r="AGP308" s="258"/>
      <c r="AGQ308" s="258"/>
      <c r="AGR308" s="258"/>
      <c r="AGS308" s="258"/>
      <c r="AGT308" s="258"/>
      <c r="AGU308" s="258"/>
      <c r="AGV308" s="258"/>
      <c r="AGW308" s="258"/>
      <c r="AGX308" s="258"/>
      <c r="AGY308" s="258"/>
      <c r="AGZ308" s="258"/>
      <c r="AHA308" s="258"/>
      <c r="AHB308" s="258"/>
      <c r="AHC308" s="258"/>
      <c r="AHD308" s="258"/>
      <c r="AHE308" s="258"/>
      <c r="AHF308" s="258"/>
      <c r="AHG308" s="258"/>
      <c r="AHH308" s="258"/>
      <c r="AHI308" s="258"/>
      <c r="AHJ308" s="258"/>
      <c r="AHK308" s="258"/>
      <c r="AHL308" s="258"/>
      <c r="AHM308" s="258"/>
      <c r="AHN308" s="258"/>
      <c r="AHO308" s="258"/>
      <c r="AHP308" s="258"/>
      <c r="AHQ308" s="258"/>
      <c r="AHR308" s="258"/>
      <c r="AHS308" s="258"/>
      <c r="AHT308" s="258"/>
      <c r="AHU308" s="258"/>
      <c r="AHV308" s="258"/>
      <c r="AHW308" s="258"/>
      <c r="AHX308" s="258"/>
      <c r="AHY308" s="258"/>
      <c r="AHZ308" s="258"/>
      <c r="AIA308" s="258"/>
      <c r="AIB308" s="258"/>
      <c r="AIC308" s="258"/>
      <c r="AID308" s="258"/>
      <c r="AIE308" s="258"/>
      <c r="AIF308" s="258"/>
      <c r="AIG308" s="258"/>
      <c r="AIH308" s="258"/>
      <c r="AII308" s="258"/>
      <c r="AIJ308" s="258"/>
      <c r="AIK308" s="258"/>
      <c r="AIL308" s="258"/>
      <c r="AIM308" s="258"/>
      <c r="AIN308" s="258"/>
      <c r="AIO308" s="258"/>
      <c r="AIP308" s="258"/>
      <c r="AIQ308" s="258"/>
      <c r="AIR308" s="258"/>
      <c r="AIS308" s="258"/>
      <c r="AIT308" s="258"/>
      <c r="AIU308" s="258"/>
      <c r="AIV308" s="258"/>
      <c r="AIW308" s="258"/>
      <c r="AIX308" s="258"/>
      <c r="AIY308" s="258"/>
      <c r="AIZ308" s="258"/>
      <c r="AJA308" s="258"/>
      <c r="AJB308" s="258"/>
      <c r="AJC308" s="258"/>
      <c r="AJD308" s="258"/>
      <c r="AJE308" s="258"/>
      <c r="AJF308" s="258"/>
      <c r="AJG308" s="258"/>
      <c r="AJH308" s="258"/>
      <c r="AJI308" s="258"/>
      <c r="AJJ308" s="258"/>
      <c r="AJK308" s="258"/>
      <c r="AJL308" s="258"/>
      <c r="AJM308" s="258"/>
      <c r="AJN308" s="258"/>
      <c r="AJO308" s="258"/>
      <c r="AJP308" s="258"/>
      <c r="AJQ308" s="258"/>
      <c r="AJR308" s="258"/>
      <c r="AJS308" s="258"/>
      <c r="AJT308" s="258"/>
      <c r="AJU308" s="258"/>
      <c r="AJV308" s="258"/>
      <c r="AJW308" s="258"/>
      <c r="AJX308" s="258"/>
      <c r="AJY308" s="258"/>
      <c r="AJZ308" s="258"/>
      <c r="AKA308" s="258"/>
      <c r="AKB308" s="258"/>
      <c r="AKC308" s="258"/>
      <c r="AKD308" s="258"/>
      <c r="AKE308" s="258"/>
      <c r="AKF308" s="258"/>
      <c r="AKG308" s="258"/>
      <c r="AKH308" s="258"/>
      <c r="AKI308" s="258"/>
      <c r="AKJ308" s="258"/>
      <c r="AKK308" s="258"/>
      <c r="AKL308" s="258"/>
      <c r="AKM308" s="258"/>
      <c r="AKN308" s="258"/>
      <c r="AKO308" s="258"/>
      <c r="AKP308" s="258"/>
      <c r="AKQ308" s="258"/>
      <c r="AKR308" s="258"/>
      <c r="AKS308" s="258"/>
      <c r="AKT308" s="258"/>
      <c r="AKU308" s="258"/>
      <c r="AKV308" s="258"/>
      <c r="AKW308" s="258"/>
      <c r="AKX308" s="258"/>
      <c r="AKY308" s="258"/>
      <c r="AKZ308" s="258"/>
      <c r="ALA308" s="258"/>
      <c r="ALB308" s="258"/>
      <c r="ALC308" s="258"/>
      <c r="ALD308" s="258"/>
      <c r="ALE308" s="258"/>
      <c r="ALF308" s="258"/>
      <c r="ALG308" s="258"/>
      <c r="ALH308" s="258"/>
      <c r="ALI308" s="258"/>
      <c r="ALJ308" s="258"/>
      <c r="ALK308" s="258"/>
      <c r="ALL308" s="258"/>
      <c r="ALM308" s="258"/>
      <c r="ALN308" s="258"/>
      <c r="ALO308" s="258"/>
      <c r="ALP308" s="258"/>
      <c r="ALQ308" s="258"/>
      <c r="ALR308" s="258"/>
      <c r="ALS308" s="258"/>
      <c r="ALT308" s="258"/>
      <c r="ALU308" s="258"/>
      <c r="ALV308" s="258"/>
      <c r="ALW308" s="258"/>
      <c r="ALX308" s="258"/>
      <c r="ALY308" s="258"/>
      <c r="ALZ308" s="258"/>
      <c r="AMA308" s="258"/>
      <c r="AMB308" s="258"/>
      <c r="AMC308" s="258"/>
    </row>
    <row r="309" customFormat="false" ht="27.75" hidden="false" customHeight="true" outlineLevel="0" collapsed="false">
      <c r="A309" s="930"/>
      <c r="B309" s="930"/>
      <c r="C309" s="930"/>
      <c r="D309" s="930"/>
      <c r="E309" s="930"/>
      <c r="F309" s="930"/>
      <c r="G309" s="931" t="s">
        <v>134</v>
      </c>
      <c r="H309" s="932" t="n">
        <f aca="false">Dados!D39</f>
        <v>0.03</v>
      </c>
      <c r="I309" s="933" t="n">
        <f aca="false">SUM(I307:I308)</f>
        <v>0</v>
      </c>
      <c r="J309" s="934"/>
      <c r="L309" s="468"/>
      <c r="M309" s="468"/>
      <c r="N309" s="468"/>
      <c r="O309" s="468"/>
      <c r="P309" s="468"/>
      <c r="Q309" s="468"/>
      <c r="R309" s="468"/>
      <c r="S309" s="837"/>
      <c r="W309" s="258"/>
      <c r="X309" s="258"/>
      <c r="Y309" s="258"/>
      <c r="Z309" s="258"/>
      <c r="AA309" s="258"/>
      <c r="AB309" s="258"/>
      <c r="AC309" s="258"/>
      <c r="AD309" s="258"/>
      <c r="AE309" s="258"/>
      <c r="AF309" s="258"/>
      <c r="AG309" s="258"/>
      <c r="AH309" s="258"/>
      <c r="AI309" s="258"/>
      <c r="AJ309" s="258"/>
      <c r="AK309" s="258"/>
      <c r="AL309" s="258"/>
      <c r="AM309" s="258"/>
      <c r="AN309" s="258"/>
      <c r="AO309" s="258"/>
      <c r="AP309" s="258"/>
      <c r="AQ309" s="258"/>
      <c r="AR309" s="258"/>
      <c r="AS309" s="258"/>
      <c r="AT309" s="258"/>
      <c r="AU309" s="258"/>
      <c r="AV309" s="258"/>
      <c r="AW309" s="258"/>
      <c r="AX309" s="258"/>
      <c r="AY309" s="258"/>
      <c r="AZ309" s="258"/>
      <c r="BA309" s="258"/>
      <c r="BB309" s="258"/>
      <c r="BC309" s="258"/>
      <c r="BD309" s="258"/>
      <c r="BE309" s="258"/>
      <c r="BF309" s="258"/>
      <c r="BG309" s="258"/>
      <c r="BH309" s="258"/>
      <c r="BI309" s="258"/>
      <c r="BJ309" s="258"/>
      <c r="BK309" s="258"/>
      <c r="BL309" s="258"/>
      <c r="BM309" s="258"/>
      <c r="BN309" s="258"/>
      <c r="BO309" s="258"/>
      <c r="BP309" s="258"/>
      <c r="BQ309" s="258"/>
      <c r="BR309" s="258"/>
      <c r="BS309" s="258"/>
      <c r="BT309" s="258"/>
      <c r="BU309" s="258"/>
      <c r="BV309" s="258"/>
      <c r="BW309" s="258"/>
      <c r="BX309" s="258"/>
      <c r="BY309" s="258"/>
      <c r="BZ309" s="258"/>
      <c r="CA309" s="258"/>
      <c r="CB309" s="258"/>
      <c r="CC309" s="258"/>
      <c r="CD309" s="258"/>
      <c r="CE309" s="258"/>
      <c r="CF309" s="258"/>
      <c r="CG309" s="258"/>
      <c r="CH309" s="258"/>
      <c r="CI309" s="258"/>
      <c r="CJ309" s="258"/>
      <c r="CK309" s="258"/>
      <c r="CL309" s="258"/>
      <c r="CM309" s="258"/>
      <c r="CN309" s="258"/>
      <c r="CO309" s="258"/>
      <c r="CP309" s="258"/>
      <c r="CQ309" s="258"/>
      <c r="CR309" s="258"/>
      <c r="CS309" s="258"/>
      <c r="CT309" s="258"/>
      <c r="CU309" s="258"/>
      <c r="CV309" s="258"/>
      <c r="CW309" s="258"/>
      <c r="CX309" s="258"/>
      <c r="CY309" s="258"/>
      <c r="CZ309" s="258"/>
      <c r="DA309" s="258"/>
      <c r="DB309" s="258"/>
      <c r="DC309" s="258"/>
      <c r="DD309" s="258"/>
      <c r="DE309" s="258"/>
      <c r="DF309" s="258"/>
      <c r="DG309" s="258"/>
      <c r="DH309" s="258"/>
      <c r="DI309" s="258"/>
      <c r="DJ309" s="258"/>
      <c r="DK309" s="258"/>
      <c r="DL309" s="258"/>
      <c r="DM309" s="258"/>
      <c r="DN309" s="258"/>
      <c r="DO309" s="258"/>
      <c r="DP309" s="258"/>
      <c r="DQ309" s="258"/>
      <c r="DR309" s="258"/>
      <c r="DS309" s="258"/>
      <c r="DT309" s="258"/>
      <c r="DU309" s="258"/>
      <c r="DV309" s="258"/>
      <c r="DW309" s="258"/>
      <c r="DX309" s="258"/>
      <c r="DY309" s="258"/>
      <c r="DZ309" s="258"/>
      <c r="EA309" s="258"/>
      <c r="EB309" s="258"/>
      <c r="EC309" s="258"/>
      <c r="ED309" s="258"/>
      <c r="EE309" s="258"/>
      <c r="EF309" s="258"/>
      <c r="EG309" s="258"/>
      <c r="EH309" s="258"/>
      <c r="EI309" s="258"/>
      <c r="EJ309" s="258"/>
      <c r="EK309" s="258"/>
      <c r="EL309" s="258"/>
      <c r="EM309" s="258"/>
      <c r="EN309" s="258"/>
      <c r="EO309" s="258"/>
      <c r="EP309" s="258"/>
      <c r="EQ309" s="258"/>
      <c r="ER309" s="258"/>
      <c r="ES309" s="258"/>
      <c r="ET309" s="258"/>
      <c r="EU309" s="258"/>
      <c r="EV309" s="258"/>
      <c r="EW309" s="258"/>
      <c r="EX309" s="258"/>
      <c r="EY309" s="258"/>
      <c r="EZ309" s="258"/>
      <c r="FA309" s="258"/>
      <c r="FB309" s="258"/>
      <c r="FC309" s="258"/>
      <c r="FD309" s="258"/>
      <c r="FE309" s="258"/>
      <c r="FF309" s="258"/>
      <c r="FG309" s="258"/>
      <c r="FH309" s="258"/>
      <c r="FI309" s="258"/>
      <c r="FJ309" s="258"/>
      <c r="FK309" s="258"/>
      <c r="FL309" s="258"/>
      <c r="FM309" s="258"/>
      <c r="FN309" s="258"/>
      <c r="FO309" s="258"/>
      <c r="FP309" s="258"/>
      <c r="FQ309" s="258"/>
      <c r="FR309" s="258"/>
      <c r="FS309" s="258"/>
      <c r="FT309" s="258"/>
      <c r="FU309" s="258"/>
      <c r="FV309" s="258"/>
      <c r="FW309" s="258"/>
      <c r="FX309" s="258"/>
      <c r="FY309" s="258"/>
      <c r="FZ309" s="258"/>
      <c r="GA309" s="258"/>
      <c r="GB309" s="258"/>
      <c r="GC309" s="258"/>
      <c r="GD309" s="258"/>
      <c r="GE309" s="258"/>
      <c r="GF309" s="258"/>
      <c r="GG309" s="258"/>
      <c r="GH309" s="258"/>
      <c r="GI309" s="258"/>
      <c r="GJ309" s="258"/>
      <c r="GK309" s="258"/>
      <c r="GL309" s="258"/>
      <c r="GM309" s="258"/>
      <c r="GN309" s="258"/>
      <c r="GO309" s="258"/>
      <c r="GP309" s="258"/>
      <c r="GQ309" s="258"/>
      <c r="GR309" s="258"/>
      <c r="GS309" s="258"/>
      <c r="GT309" s="258"/>
      <c r="GU309" s="258"/>
      <c r="GV309" s="258"/>
      <c r="GW309" s="258"/>
      <c r="GX309" s="258"/>
      <c r="GY309" s="258"/>
      <c r="GZ309" s="258"/>
      <c r="HA309" s="258"/>
      <c r="HB309" s="258"/>
      <c r="HC309" s="258"/>
      <c r="HD309" s="258"/>
      <c r="HE309" s="258"/>
      <c r="HF309" s="258"/>
      <c r="HG309" s="258"/>
      <c r="HH309" s="258"/>
      <c r="HI309" s="258"/>
      <c r="HJ309" s="258"/>
      <c r="HK309" s="258"/>
      <c r="HL309" s="258"/>
      <c r="HM309" s="258"/>
      <c r="HN309" s="258"/>
      <c r="HO309" s="258"/>
      <c r="HP309" s="258"/>
      <c r="HQ309" s="258"/>
      <c r="HR309" s="258"/>
      <c r="HS309" s="258"/>
      <c r="HT309" s="258"/>
      <c r="HU309" s="258"/>
      <c r="HV309" s="258"/>
      <c r="HW309" s="258"/>
      <c r="HX309" s="258"/>
      <c r="HY309" s="258"/>
      <c r="HZ309" s="258"/>
      <c r="IA309" s="258"/>
      <c r="IB309" s="258"/>
      <c r="IC309" s="258"/>
      <c r="ID309" s="258"/>
      <c r="IE309" s="258"/>
      <c r="IF309" s="258"/>
      <c r="IG309" s="258"/>
      <c r="IH309" s="258"/>
      <c r="II309" s="258"/>
      <c r="IJ309" s="258"/>
      <c r="IK309" s="258"/>
      <c r="IL309" s="258"/>
      <c r="IM309" s="258"/>
      <c r="IN309" s="258"/>
      <c r="IO309" s="258"/>
      <c r="IP309" s="258"/>
      <c r="IQ309" s="258"/>
      <c r="IR309" s="258"/>
      <c r="IS309" s="258"/>
      <c r="IT309" s="258"/>
      <c r="IU309" s="258"/>
      <c r="IV309" s="258"/>
      <c r="IW309" s="258"/>
      <c r="IX309" s="258"/>
      <c r="IY309" s="258"/>
      <c r="IZ309" s="258"/>
      <c r="JA309" s="258"/>
      <c r="JB309" s="258"/>
      <c r="JC309" s="258"/>
      <c r="JD309" s="258"/>
      <c r="JE309" s="258"/>
      <c r="JF309" s="258"/>
      <c r="JG309" s="258"/>
      <c r="JH309" s="258"/>
      <c r="JI309" s="258"/>
      <c r="JJ309" s="258"/>
      <c r="JK309" s="258"/>
      <c r="JL309" s="258"/>
      <c r="JM309" s="258"/>
      <c r="JN309" s="258"/>
      <c r="JO309" s="258"/>
      <c r="JP309" s="258"/>
      <c r="JQ309" s="258"/>
      <c r="JR309" s="258"/>
      <c r="JS309" s="258"/>
      <c r="JT309" s="258"/>
      <c r="JU309" s="258"/>
      <c r="JV309" s="258"/>
      <c r="JW309" s="258"/>
      <c r="JX309" s="258"/>
      <c r="JY309" s="258"/>
      <c r="JZ309" s="258"/>
      <c r="KA309" s="258"/>
      <c r="KB309" s="258"/>
      <c r="KC309" s="258"/>
      <c r="KD309" s="258"/>
      <c r="KE309" s="258"/>
      <c r="KF309" s="258"/>
      <c r="KG309" s="258"/>
      <c r="KH309" s="258"/>
      <c r="KI309" s="258"/>
      <c r="KJ309" s="258"/>
      <c r="KK309" s="258"/>
      <c r="KL309" s="258"/>
      <c r="KM309" s="258"/>
      <c r="KN309" s="258"/>
      <c r="KO309" s="258"/>
      <c r="KP309" s="258"/>
      <c r="KQ309" s="258"/>
      <c r="KR309" s="258"/>
      <c r="KS309" s="258"/>
      <c r="KT309" s="258"/>
      <c r="KU309" s="258"/>
      <c r="KV309" s="258"/>
      <c r="KW309" s="258"/>
      <c r="KX309" s="258"/>
      <c r="KY309" s="258"/>
      <c r="KZ309" s="258"/>
      <c r="LA309" s="258"/>
      <c r="LB309" s="258"/>
      <c r="LC309" s="258"/>
      <c r="LD309" s="258"/>
      <c r="LE309" s="258"/>
      <c r="LF309" s="258"/>
      <c r="LG309" s="258"/>
      <c r="LH309" s="258"/>
      <c r="LI309" s="258"/>
      <c r="LJ309" s="258"/>
      <c r="LK309" s="258"/>
      <c r="LL309" s="258"/>
      <c r="LM309" s="258"/>
      <c r="LN309" s="258"/>
      <c r="LO309" s="258"/>
      <c r="LP309" s="258"/>
      <c r="LQ309" s="258"/>
      <c r="LR309" s="258"/>
      <c r="LS309" s="258"/>
      <c r="LT309" s="258"/>
      <c r="LU309" s="258"/>
      <c r="LV309" s="258"/>
      <c r="LW309" s="258"/>
      <c r="LX309" s="258"/>
      <c r="LY309" s="258"/>
      <c r="LZ309" s="258"/>
      <c r="MA309" s="258"/>
      <c r="MB309" s="258"/>
      <c r="MC309" s="258"/>
      <c r="MD309" s="258"/>
      <c r="ME309" s="258"/>
      <c r="MF309" s="258"/>
      <c r="MG309" s="258"/>
      <c r="MH309" s="258"/>
      <c r="MI309" s="258"/>
      <c r="MJ309" s="258"/>
      <c r="MK309" s="258"/>
      <c r="ML309" s="258"/>
      <c r="MM309" s="258"/>
      <c r="MN309" s="258"/>
      <c r="MO309" s="258"/>
      <c r="MP309" s="258"/>
      <c r="MQ309" s="258"/>
      <c r="MR309" s="258"/>
      <c r="MS309" s="258"/>
      <c r="MT309" s="258"/>
      <c r="MU309" s="258"/>
      <c r="MV309" s="258"/>
      <c r="MW309" s="258"/>
      <c r="MX309" s="258"/>
      <c r="MY309" s="258"/>
      <c r="MZ309" s="258"/>
      <c r="NA309" s="258"/>
      <c r="NB309" s="258"/>
      <c r="NC309" s="258"/>
      <c r="ND309" s="258"/>
      <c r="NE309" s="258"/>
      <c r="NF309" s="258"/>
      <c r="NG309" s="258"/>
      <c r="NH309" s="258"/>
      <c r="NI309" s="258"/>
      <c r="NJ309" s="258"/>
      <c r="NK309" s="258"/>
      <c r="NL309" s="258"/>
      <c r="NM309" s="258"/>
      <c r="NN309" s="258"/>
      <c r="NO309" s="258"/>
      <c r="NP309" s="258"/>
      <c r="NQ309" s="258"/>
      <c r="NR309" s="258"/>
      <c r="NS309" s="258"/>
      <c r="NT309" s="258"/>
      <c r="NU309" s="258"/>
      <c r="NV309" s="258"/>
      <c r="NW309" s="258"/>
      <c r="NX309" s="258"/>
      <c r="NY309" s="258"/>
      <c r="NZ309" s="258"/>
      <c r="OA309" s="258"/>
      <c r="OB309" s="258"/>
      <c r="OC309" s="258"/>
      <c r="OD309" s="258"/>
      <c r="OE309" s="258"/>
      <c r="OF309" s="258"/>
      <c r="OG309" s="258"/>
      <c r="OH309" s="258"/>
      <c r="OI309" s="258"/>
      <c r="OJ309" s="258"/>
      <c r="OK309" s="258"/>
      <c r="OL309" s="258"/>
      <c r="OM309" s="258"/>
      <c r="ON309" s="258"/>
      <c r="OO309" s="258"/>
      <c r="OP309" s="258"/>
      <c r="OQ309" s="258"/>
      <c r="OR309" s="258"/>
      <c r="OS309" s="258"/>
      <c r="OT309" s="258"/>
      <c r="OU309" s="258"/>
      <c r="OV309" s="258"/>
      <c r="OW309" s="258"/>
      <c r="OX309" s="258"/>
      <c r="OY309" s="258"/>
      <c r="OZ309" s="258"/>
      <c r="PA309" s="258"/>
      <c r="PB309" s="258"/>
      <c r="PC309" s="258"/>
      <c r="PD309" s="258"/>
      <c r="PE309" s="258"/>
      <c r="PF309" s="258"/>
      <c r="PG309" s="258"/>
      <c r="PH309" s="258"/>
      <c r="PI309" s="258"/>
      <c r="PJ309" s="258"/>
      <c r="PK309" s="258"/>
      <c r="PL309" s="258"/>
      <c r="PM309" s="258"/>
      <c r="PN309" s="258"/>
      <c r="PO309" s="258"/>
      <c r="PP309" s="258"/>
      <c r="PQ309" s="258"/>
      <c r="PR309" s="258"/>
      <c r="PS309" s="258"/>
      <c r="PT309" s="258"/>
      <c r="PU309" s="258"/>
      <c r="PV309" s="258"/>
      <c r="PW309" s="258"/>
      <c r="PX309" s="258"/>
      <c r="PY309" s="258"/>
      <c r="PZ309" s="258"/>
      <c r="QA309" s="258"/>
      <c r="QB309" s="258"/>
      <c r="QC309" s="258"/>
      <c r="QD309" s="258"/>
      <c r="QE309" s="258"/>
      <c r="QF309" s="258"/>
      <c r="QG309" s="258"/>
      <c r="QH309" s="258"/>
      <c r="QI309" s="258"/>
      <c r="QJ309" s="258"/>
      <c r="QK309" s="258"/>
      <c r="QL309" s="258"/>
      <c r="QM309" s="258"/>
      <c r="QN309" s="258"/>
      <c r="QO309" s="258"/>
      <c r="QP309" s="258"/>
      <c r="QQ309" s="258"/>
      <c r="QR309" s="258"/>
      <c r="QS309" s="258"/>
      <c r="QT309" s="258"/>
      <c r="QU309" s="258"/>
      <c r="QV309" s="258"/>
      <c r="QW309" s="258"/>
      <c r="QX309" s="258"/>
      <c r="QY309" s="258"/>
      <c r="QZ309" s="258"/>
      <c r="RA309" s="258"/>
      <c r="RB309" s="258"/>
      <c r="RC309" s="258"/>
      <c r="RD309" s="258"/>
      <c r="RE309" s="258"/>
      <c r="RF309" s="258"/>
      <c r="RG309" s="258"/>
      <c r="RH309" s="258"/>
      <c r="RI309" s="258"/>
      <c r="RJ309" s="258"/>
      <c r="RK309" s="258"/>
      <c r="RL309" s="258"/>
      <c r="RM309" s="258"/>
      <c r="RN309" s="258"/>
      <c r="RO309" s="258"/>
      <c r="RP309" s="258"/>
      <c r="RQ309" s="258"/>
      <c r="RR309" s="258"/>
      <c r="RS309" s="258"/>
      <c r="RT309" s="258"/>
      <c r="RU309" s="258"/>
      <c r="RV309" s="258"/>
      <c r="RW309" s="258"/>
      <c r="RX309" s="258"/>
      <c r="RY309" s="258"/>
      <c r="RZ309" s="258"/>
      <c r="SA309" s="258"/>
      <c r="SB309" s="258"/>
      <c r="SC309" s="258"/>
      <c r="SD309" s="258"/>
      <c r="SE309" s="258"/>
      <c r="SF309" s="258"/>
      <c r="SG309" s="258"/>
      <c r="SH309" s="258"/>
      <c r="SI309" s="258"/>
      <c r="SJ309" s="258"/>
      <c r="SK309" s="258"/>
      <c r="SL309" s="258"/>
      <c r="SM309" s="258"/>
      <c r="SN309" s="258"/>
      <c r="SO309" s="258"/>
      <c r="SP309" s="258"/>
      <c r="SQ309" s="258"/>
      <c r="SR309" s="258"/>
      <c r="SS309" s="258"/>
      <c r="ST309" s="258"/>
      <c r="SU309" s="258"/>
      <c r="SV309" s="258"/>
      <c r="SW309" s="258"/>
      <c r="SX309" s="258"/>
      <c r="SY309" s="258"/>
      <c r="SZ309" s="258"/>
      <c r="TA309" s="258"/>
      <c r="TB309" s="258"/>
      <c r="TC309" s="258"/>
      <c r="TD309" s="258"/>
      <c r="TE309" s="258"/>
      <c r="TF309" s="258"/>
      <c r="TG309" s="258"/>
      <c r="TH309" s="258"/>
      <c r="TI309" s="258"/>
      <c r="TJ309" s="258"/>
      <c r="TK309" s="258"/>
      <c r="TL309" s="258"/>
      <c r="TM309" s="258"/>
      <c r="TN309" s="258"/>
      <c r="TO309" s="258"/>
      <c r="TP309" s="258"/>
      <c r="TQ309" s="258"/>
      <c r="TR309" s="258"/>
      <c r="TS309" s="258"/>
      <c r="TT309" s="258"/>
      <c r="TU309" s="258"/>
      <c r="TV309" s="258"/>
      <c r="TW309" s="258"/>
      <c r="TX309" s="258"/>
      <c r="TY309" s="258"/>
      <c r="TZ309" s="258"/>
      <c r="UA309" s="258"/>
      <c r="UB309" s="258"/>
      <c r="UC309" s="258"/>
      <c r="UD309" s="258"/>
      <c r="UE309" s="258"/>
      <c r="UF309" s="258"/>
      <c r="UG309" s="258"/>
      <c r="UH309" s="258"/>
      <c r="UI309" s="258"/>
      <c r="UJ309" s="258"/>
      <c r="UK309" s="258"/>
      <c r="UL309" s="258"/>
      <c r="UM309" s="258"/>
      <c r="UN309" s="258"/>
      <c r="UO309" s="258"/>
      <c r="UP309" s="258"/>
      <c r="UQ309" s="258"/>
      <c r="UR309" s="258"/>
      <c r="US309" s="258"/>
      <c r="UT309" s="258"/>
      <c r="UU309" s="258"/>
      <c r="UV309" s="258"/>
      <c r="UW309" s="258"/>
      <c r="UX309" s="258"/>
      <c r="UY309" s="258"/>
      <c r="UZ309" s="258"/>
      <c r="VA309" s="258"/>
      <c r="VB309" s="258"/>
      <c r="VC309" s="258"/>
      <c r="VD309" s="258"/>
      <c r="VE309" s="258"/>
      <c r="VF309" s="258"/>
      <c r="VG309" s="258"/>
      <c r="VH309" s="258"/>
      <c r="VI309" s="258"/>
      <c r="VJ309" s="258"/>
      <c r="VK309" s="258"/>
      <c r="VL309" s="258"/>
      <c r="VM309" s="258"/>
      <c r="VN309" s="258"/>
      <c r="VO309" s="258"/>
      <c r="VP309" s="258"/>
      <c r="VQ309" s="258"/>
      <c r="VR309" s="258"/>
      <c r="VS309" s="258"/>
      <c r="VT309" s="258"/>
      <c r="VU309" s="258"/>
      <c r="VV309" s="258"/>
      <c r="VW309" s="258"/>
      <c r="VX309" s="258"/>
      <c r="VY309" s="258"/>
      <c r="VZ309" s="258"/>
      <c r="WA309" s="258"/>
      <c r="WB309" s="258"/>
      <c r="WC309" s="258"/>
      <c r="WD309" s="258"/>
      <c r="WE309" s="258"/>
      <c r="WF309" s="258"/>
      <c r="WG309" s="258"/>
      <c r="WH309" s="258"/>
      <c r="WI309" s="258"/>
      <c r="WJ309" s="258"/>
      <c r="WK309" s="258"/>
      <c r="WL309" s="258"/>
      <c r="WM309" s="258"/>
      <c r="WN309" s="258"/>
      <c r="WO309" s="258"/>
      <c r="WP309" s="258"/>
      <c r="WQ309" s="258"/>
      <c r="WR309" s="258"/>
      <c r="WS309" s="258"/>
      <c r="WT309" s="258"/>
      <c r="WU309" s="258"/>
      <c r="WV309" s="258"/>
      <c r="WW309" s="258"/>
      <c r="WX309" s="258"/>
      <c r="WY309" s="258"/>
      <c r="WZ309" s="258"/>
      <c r="XA309" s="258"/>
      <c r="XB309" s="258"/>
      <c r="XC309" s="258"/>
      <c r="XD309" s="258"/>
      <c r="XE309" s="258"/>
      <c r="XF309" s="258"/>
      <c r="XG309" s="258"/>
      <c r="XH309" s="258"/>
      <c r="XI309" s="258"/>
      <c r="XJ309" s="258"/>
      <c r="XK309" s="258"/>
      <c r="XL309" s="258"/>
      <c r="XM309" s="258"/>
      <c r="XN309" s="258"/>
      <c r="XO309" s="258"/>
      <c r="XP309" s="258"/>
      <c r="XQ309" s="258"/>
      <c r="XR309" s="258"/>
      <c r="XS309" s="258"/>
      <c r="XT309" s="258"/>
      <c r="XU309" s="258"/>
      <c r="XV309" s="258"/>
      <c r="XW309" s="258"/>
      <c r="XX309" s="258"/>
      <c r="XY309" s="258"/>
      <c r="XZ309" s="258"/>
      <c r="YA309" s="258"/>
      <c r="YB309" s="258"/>
      <c r="YC309" s="258"/>
      <c r="YD309" s="258"/>
      <c r="YE309" s="258"/>
      <c r="YF309" s="258"/>
      <c r="YG309" s="258"/>
      <c r="YH309" s="258"/>
      <c r="YI309" s="258"/>
      <c r="YJ309" s="258"/>
      <c r="YK309" s="258"/>
      <c r="YL309" s="258"/>
      <c r="YM309" s="258"/>
      <c r="YN309" s="258"/>
      <c r="YO309" s="258"/>
      <c r="YP309" s="258"/>
      <c r="YQ309" s="258"/>
      <c r="YR309" s="258"/>
      <c r="YS309" s="258"/>
      <c r="YT309" s="258"/>
      <c r="YU309" s="258"/>
      <c r="YV309" s="258"/>
      <c r="YW309" s="258"/>
      <c r="YX309" s="258"/>
      <c r="YY309" s="258"/>
      <c r="YZ309" s="258"/>
      <c r="ZA309" s="258"/>
      <c r="ZB309" s="258"/>
      <c r="ZC309" s="258"/>
      <c r="ZD309" s="258"/>
      <c r="ZE309" s="258"/>
      <c r="ZF309" s="258"/>
      <c r="ZG309" s="258"/>
      <c r="ZH309" s="258"/>
      <c r="ZI309" s="258"/>
      <c r="ZJ309" s="258"/>
      <c r="ZK309" s="258"/>
      <c r="ZL309" s="258"/>
      <c r="ZM309" s="258"/>
      <c r="ZN309" s="258"/>
      <c r="ZO309" s="258"/>
      <c r="ZP309" s="258"/>
      <c r="ZQ309" s="258"/>
      <c r="ZR309" s="258"/>
      <c r="ZS309" s="258"/>
      <c r="ZT309" s="258"/>
      <c r="ZU309" s="258"/>
      <c r="ZV309" s="258"/>
      <c r="ZW309" s="258"/>
      <c r="ZX309" s="258"/>
      <c r="ZY309" s="258"/>
      <c r="ZZ309" s="258"/>
      <c r="AAA309" s="258"/>
      <c r="AAB309" s="258"/>
      <c r="AAC309" s="258"/>
      <c r="AAD309" s="258"/>
      <c r="AAE309" s="258"/>
      <c r="AAF309" s="258"/>
      <c r="AAG309" s="258"/>
      <c r="AAH309" s="258"/>
      <c r="AAI309" s="258"/>
      <c r="AAJ309" s="258"/>
      <c r="AAK309" s="258"/>
      <c r="AAL309" s="258"/>
      <c r="AAM309" s="258"/>
      <c r="AAN309" s="258"/>
      <c r="AAO309" s="258"/>
      <c r="AAP309" s="258"/>
      <c r="AAQ309" s="258"/>
      <c r="AAR309" s="258"/>
      <c r="AAS309" s="258"/>
      <c r="AAT309" s="258"/>
      <c r="AAU309" s="258"/>
      <c r="AAV309" s="258"/>
      <c r="AAW309" s="258"/>
      <c r="AAX309" s="258"/>
      <c r="AAY309" s="258"/>
      <c r="AAZ309" s="258"/>
      <c r="ABA309" s="258"/>
      <c r="ABB309" s="258"/>
      <c r="ABC309" s="258"/>
      <c r="ABD309" s="258"/>
      <c r="ABE309" s="258"/>
      <c r="ABF309" s="258"/>
      <c r="ABG309" s="258"/>
      <c r="ABH309" s="258"/>
      <c r="ABI309" s="258"/>
      <c r="ABJ309" s="258"/>
      <c r="ABK309" s="258"/>
      <c r="ABL309" s="258"/>
      <c r="ABM309" s="258"/>
      <c r="ABN309" s="258"/>
      <c r="ABO309" s="258"/>
      <c r="ABP309" s="258"/>
      <c r="ABQ309" s="258"/>
      <c r="ABR309" s="258"/>
      <c r="ABS309" s="258"/>
      <c r="ABT309" s="258"/>
      <c r="ABU309" s="258"/>
      <c r="ABV309" s="258"/>
      <c r="ABW309" s="258"/>
      <c r="ABX309" s="258"/>
      <c r="ABY309" s="258"/>
      <c r="ABZ309" s="258"/>
      <c r="ACA309" s="258"/>
      <c r="ACB309" s="258"/>
      <c r="ACC309" s="258"/>
      <c r="ACD309" s="258"/>
      <c r="ACE309" s="258"/>
      <c r="ACF309" s="258"/>
      <c r="ACG309" s="258"/>
      <c r="ACH309" s="258"/>
      <c r="ACI309" s="258"/>
      <c r="ACJ309" s="258"/>
      <c r="ACK309" s="258"/>
      <c r="ACL309" s="258"/>
      <c r="ACM309" s="258"/>
      <c r="ACN309" s="258"/>
      <c r="ACO309" s="258"/>
      <c r="ACP309" s="258"/>
      <c r="ACQ309" s="258"/>
      <c r="ACR309" s="258"/>
      <c r="ACS309" s="258"/>
      <c r="ACT309" s="258"/>
      <c r="ACU309" s="258"/>
      <c r="ACV309" s="258"/>
      <c r="ACW309" s="258"/>
      <c r="ACX309" s="258"/>
      <c r="ACY309" s="258"/>
      <c r="ACZ309" s="258"/>
      <c r="ADA309" s="258"/>
      <c r="ADB309" s="258"/>
      <c r="ADC309" s="258"/>
      <c r="ADD309" s="258"/>
      <c r="ADE309" s="258"/>
      <c r="ADF309" s="258"/>
      <c r="ADG309" s="258"/>
      <c r="ADH309" s="258"/>
      <c r="ADI309" s="258"/>
      <c r="ADJ309" s="258"/>
      <c r="ADK309" s="258"/>
      <c r="ADL309" s="258"/>
      <c r="ADM309" s="258"/>
      <c r="ADN309" s="258"/>
      <c r="ADO309" s="258"/>
      <c r="ADP309" s="258"/>
      <c r="ADQ309" s="258"/>
      <c r="ADR309" s="258"/>
      <c r="ADS309" s="258"/>
      <c r="ADT309" s="258"/>
      <c r="ADU309" s="258"/>
      <c r="ADV309" s="258"/>
      <c r="ADW309" s="258"/>
      <c r="ADX309" s="258"/>
      <c r="ADY309" s="258"/>
      <c r="ADZ309" s="258"/>
      <c r="AEA309" s="258"/>
      <c r="AEB309" s="258"/>
      <c r="AEC309" s="258"/>
      <c r="AED309" s="258"/>
      <c r="AEE309" s="258"/>
      <c r="AEF309" s="258"/>
      <c r="AEG309" s="258"/>
      <c r="AEH309" s="258"/>
      <c r="AEI309" s="258"/>
      <c r="AEJ309" s="258"/>
      <c r="AEK309" s="258"/>
      <c r="AEL309" s="258"/>
      <c r="AEM309" s="258"/>
      <c r="AEN309" s="258"/>
      <c r="AEO309" s="258"/>
      <c r="AEP309" s="258"/>
      <c r="AEQ309" s="258"/>
      <c r="AER309" s="258"/>
      <c r="AES309" s="258"/>
      <c r="AET309" s="258"/>
      <c r="AEU309" s="258"/>
      <c r="AEV309" s="258"/>
      <c r="AEW309" s="258"/>
      <c r="AEX309" s="258"/>
      <c r="AEY309" s="258"/>
      <c r="AEZ309" s="258"/>
      <c r="AFA309" s="258"/>
      <c r="AFB309" s="258"/>
      <c r="AFC309" s="258"/>
      <c r="AFD309" s="258"/>
      <c r="AFE309" s="258"/>
      <c r="AFF309" s="258"/>
      <c r="AFG309" s="258"/>
      <c r="AFH309" s="258"/>
      <c r="AFI309" s="258"/>
      <c r="AFJ309" s="258"/>
      <c r="AFK309" s="258"/>
      <c r="AFL309" s="258"/>
      <c r="AFM309" s="258"/>
      <c r="AFN309" s="258"/>
      <c r="AFO309" s="258"/>
      <c r="AFP309" s="258"/>
      <c r="AFQ309" s="258"/>
      <c r="AFR309" s="258"/>
      <c r="AFS309" s="258"/>
      <c r="AFT309" s="258"/>
      <c r="AFU309" s="258"/>
      <c r="AFV309" s="258"/>
      <c r="AFW309" s="258"/>
      <c r="AFX309" s="258"/>
      <c r="AFY309" s="258"/>
      <c r="AFZ309" s="258"/>
      <c r="AGA309" s="258"/>
      <c r="AGB309" s="258"/>
      <c r="AGC309" s="258"/>
      <c r="AGD309" s="258"/>
      <c r="AGE309" s="258"/>
      <c r="AGF309" s="258"/>
      <c r="AGG309" s="258"/>
      <c r="AGH309" s="258"/>
      <c r="AGI309" s="258"/>
      <c r="AGJ309" s="258"/>
      <c r="AGK309" s="258"/>
      <c r="AGL309" s="258"/>
      <c r="AGM309" s="258"/>
      <c r="AGN309" s="258"/>
      <c r="AGO309" s="258"/>
      <c r="AGP309" s="258"/>
      <c r="AGQ309" s="258"/>
      <c r="AGR309" s="258"/>
      <c r="AGS309" s="258"/>
      <c r="AGT309" s="258"/>
      <c r="AGU309" s="258"/>
      <c r="AGV309" s="258"/>
      <c r="AGW309" s="258"/>
      <c r="AGX309" s="258"/>
      <c r="AGY309" s="258"/>
      <c r="AGZ309" s="258"/>
      <c r="AHA309" s="258"/>
      <c r="AHB309" s="258"/>
      <c r="AHC309" s="258"/>
      <c r="AHD309" s="258"/>
      <c r="AHE309" s="258"/>
      <c r="AHF309" s="258"/>
      <c r="AHG309" s="258"/>
      <c r="AHH309" s="258"/>
      <c r="AHI309" s="258"/>
      <c r="AHJ309" s="258"/>
      <c r="AHK309" s="258"/>
      <c r="AHL309" s="258"/>
      <c r="AHM309" s="258"/>
      <c r="AHN309" s="258"/>
      <c r="AHO309" s="258"/>
      <c r="AHP309" s="258"/>
      <c r="AHQ309" s="258"/>
      <c r="AHR309" s="258"/>
      <c r="AHS309" s="258"/>
      <c r="AHT309" s="258"/>
      <c r="AHU309" s="258"/>
      <c r="AHV309" s="258"/>
      <c r="AHW309" s="258"/>
      <c r="AHX309" s="258"/>
      <c r="AHY309" s="258"/>
      <c r="AHZ309" s="258"/>
      <c r="AIA309" s="258"/>
      <c r="AIB309" s="258"/>
      <c r="AIC309" s="258"/>
      <c r="AID309" s="258"/>
      <c r="AIE309" s="258"/>
      <c r="AIF309" s="258"/>
      <c r="AIG309" s="258"/>
      <c r="AIH309" s="258"/>
      <c r="AII309" s="258"/>
      <c r="AIJ309" s="258"/>
      <c r="AIK309" s="258"/>
      <c r="AIL309" s="258"/>
      <c r="AIM309" s="258"/>
      <c r="AIN309" s="258"/>
      <c r="AIO309" s="258"/>
      <c r="AIP309" s="258"/>
      <c r="AIQ309" s="258"/>
      <c r="AIR309" s="258"/>
      <c r="AIS309" s="258"/>
      <c r="AIT309" s="258"/>
      <c r="AIU309" s="258"/>
      <c r="AIV309" s="258"/>
      <c r="AIW309" s="258"/>
      <c r="AIX309" s="258"/>
      <c r="AIY309" s="258"/>
      <c r="AIZ309" s="258"/>
      <c r="AJA309" s="258"/>
      <c r="AJB309" s="258"/>
      <c r="AJC309" s="258"/>
      <c r="AJD309" s="258"/>
      <c r="AJE309" s="258"/>
      <c r="AJF309" s="258"/>
      <c r="AJG309" s="258"/>
      <c r="AJH309" s="258"/>
      <c r="AJI309" s="258"/>
      <c r="AJJ309" s="258"/>
      <c r="AJK309" s="258"/>
      <c r="AJL309" s="258"/>
      <c r="AJM309" s="258"/>
      <c r="AJN309" s="258"/>
      <c r="AJO309" s="258"/>
      <c r="AJP309" s="258"/>
      <c r="AJQ309" s="258"/>
      <c r="AJR309" s="258"/>
      <c r="AJS309" s="258"/>
      <c r="AJT309" s="258"/>
      <c r="AJU309" s="258"/>
      <c r="AJV309" s="258"/>
      <c r="AJW309" s="258"/>
      <c r="AJX309" s="258"/>
      <c r="AJY309" s="258"/>
      <c r="AJZ309" s="258"/>
      <c r="AKA309" s="258"/>
      <c r="AKB309" s="258"/>
      <c r="AKC309" s="258"/>
      <c r="AKD309" s="258"/>
      <c r="AKE309" s="258"/>
      <c r="AKF309" s="258"/>
      <c r="AKG309" s="258"/>
      <c r="AKH309" s="258"/>
      <c r="AKI309" s="258"/>
      <c r="AKJ309" s="258"/>
      <c r="AKK309" s="258"/>
      <c r="AKL309" s="258"/>
      <c r="AKM309" s="258"/>
      <c r="AKN309" s="258"/>
      <c r="AKO309" s="258"/>
      <c r="AKP309" s="258"/>
      <c r="AKQ309" s="258"/>
      <c r="AKR309" s="258"/>
      <c r="AKS309" s="258"/>
      <c r="AKT309" s="258"/>
      <c r="AKU309" s="258"/>
      <c r="AKV309" s="258"/>
      <c r="AKW309" s="258"/>
      <c r="AKX309" s="258"/>
      <c r="AKY309" s="258"/>
      <c r="AKZ309" s="258"/>
      <c r="ALA309" s="258"/>
      <c r="ALB309" s="258"/>
      <c r="ALC309" s="258"/>
      <c r="ALD309" s="258"/>
      <c r="ALE309" s="258"/>
      <c r="ALF309" s="258"/>
      <c r="ALG309" s="258"/>
      <c r="ALH309" s="258"/>
      <c r="ALI309" s="258"/>
      <c r="ALJ309" s="258"/>
      <c r="ALK309" s="258"/>
      <c r="ALL309" s="258"/>
      <c r="ALM309" s="258"/>
      <c r="ALN309" s="258"/>
      <c r="ALO309" s="258"/>
      <c r="ALP309" s="258"/>
      <c r="ALQ309" s="258"/>
      <c r="ALR309" s="258"/>
      <c r="ALS309" s="258"/>
      <c r="ALT309" s="258"/>
      <c r="ALU309" s="258"/>
      <c r="ALV309" s="258"/>
      <c r="ALW309" s="258"/>
      <c r="ALX309" s="258"/>
      <c r="ALY309" s="258"/>
      <c r="ALZ309" s="258"/>
      <c r="AMA309" s="258"/>
      <c r="AMB309" s="258"/>
      <c r="AMC309" s="258"/>
    </row>
    <row r="310" customFormat="false" ht="39.75" hidden="false" customHeight="true" outlineLevel="0" collapsed="false">
      <c r="A310" s="935" t="str">
        <f aca="false">A292</f>
        <v>SUBSEÇÃO JUDICIÁRIA DE PONTE NOVA</v>
      </c>
      <c r="B310" s="935"/>
      <c r="C310" s="935"/>
      <c r="D310" s="935"/>
      <c r="E310" s="935"/>
      <c r="F310" s="935"/>
      <c r="G310" s="935"/>
      <c r="H310" s="935"/>
      <c r="I310" s="936" t="n">
        <f aca="false">I305+I309</f>
        <v>47513.36</v>
      </c>
      <c r="J310" s="937"/>
      <c r="L310" s="468"/>
      <c r="M310" s="468"/>
      <c r="N310" s="468"/>
      <c r="O310" s="468"/>
      <c r="P310" s="468"/>
      <c r="Q310" s="468"/>
      <c r="R310" s="468"/>
      <c r="S310" s="837"/>
    </row>
    <row r="311" customFormat="false" ht="32.25" hidden="false" customHeight="true" outlineLevel="0" collapsed="false">
      <c r="A311" s="846" t="str">
        <f aca="false">PSA!$A$7</f>
        <v>SUBSEÇÃO JUDICIÁRIA DE POUSO ALEGRE</v>
      </c>
      <c r="B311" s="846"/>
      <c r="C311" s="846"/>
      <c r="D311" s="15"/>
      <c r="E311" s="15"/>
      <c r="F311" s="15"/>
      <c r="G311" s="847" t="s">
        <v>12</v>
      </c>
      <c r="H311" s="848" t="n">
        <f aca="false">$H$7</f>
        <v>0</v>
      </c>
      <c r="I311" s="848"/>
      <c r="J311" s="849"/>
      <c r="L311" s="468"/>
      <c r="M311" s="468"/>
      <c r="N311" s="468"/>
      <c r="O311" s="468"/>
      <c r="P311" s="468"/>
      <c r="Q311" s="468"/>
      <c r="R311" s="468"/>
      <c r="S311" s="837"/>
    </row>
    <row r="312" customFormat="false" ht="21.75" hidden="false" customHeight="true" outlineLevel="0" collapsed="false">
      <c r="A312" s="850" t="s">
        <v>508</v>
      </c>
      <c r="B312" s="850"/>
      <c r="C312" s="850"/>
      <c r="D312" s="851" t="n">
        <f aca="false">PSA!$G$53</f>
        <v>0</v>
      </c>
      <c r="E312" s="851" t="n">
        <f aca="false">PSA!$H$53</f>
        <v>0</v>
      </c>
      <c r="F312" s="851" t="n">
        <f aca="false">PSA!$I$53</f>
        <v>0</v>
      </c>
      <c r="G312" s="851" t="n">
        <f aca="false">PSA!$J$53</f>
        <v>0</v>
      </c>
      <c r="H312" s="851" t="n">
        <f aca="false">PSA!$K$53</f>
        <v>8771.41</v>
      </c>
      <c r="I312" s="852" t="n">
        <f aca="false">PSA!$L$53</f>
        <v>0</v>
      </c>
      <c r="J312" s="852"/>
      <c r="L312" s="854" t="n">
        <f aca="false">PSA!G20</f>
        <v>0</v>
      </c>
      <c r="M312" s="854" t="n">
        <f aca="false">PSA!H20</f>
        <v>0</v>
      </c>
      <c r="N312" s="854" t="n">
        <f aca="false">PSA!I20</f>
        <v>0</v>
      </c>
      <c r="O312" s="854" t="n">
        <f aca="false">PSA!J20</f>
        <v>0</v>
      </c>
      <c r="P312" s="854" t="n">
        <f aca="false">PSA!K20</f>
        <v>3282.37</v>
      </c>
      <c r="Q312" s="854" t="n">
        <f aca="false">PSA!L20</f>
        <v>0</v>
      </c>
      <c r="R312" s="468"/>
      <c r="S312" s="837"/>
    </row>
    <row r="313" customFormat="false" ht="21.75" hidden="false" customHeight="true" outlineLevel="0" collapsed="false">
      <c r="A313" s="855" t="s">
        <v>509</v>
      </c>
      <c r="B313" s="855"/>
      <c r="C313" s="855"/>
      <c r="D313" s="856" t="n">
        <f aca="false">Dados!$F$40</f>
        <v>0</v>
      </c>
      <c r="E313" s="856" t="n">
        <f aca="false">Dados!$H$40</f>
        <v>0</v>
      </c>
      <c r="F313" s="856" t="n">
        <f aca="false">Dados!$J$40</f>
        <v>0</v>
      </c>
      <c r="G313" s="856" t="n">
        <f aca="false">Dados!$L$40</f>
        <v>0</v>
      </c>
      <c r="H313" s="856" t="n">
        <f aca="false">Dados!$N$40</f>
        <v>2</v>
      </c>
      <c r="I313" s="858" t="n">
        <f aca="false">Dados!$P$40</f>
        <v>0</v>
      </c>
      <c r="J313" s="859"/>
      <c r="L313" s="468" t="n">
        <f aca="false">L312*D313*D314</f>
        <v>0</v>
      </c>
      <c r="M313" s="468" t="n">
        <f aca="false">M312*E313*E314</f>
        <v>0</v>
      </c>
      <c r="N313" s="468" t="n">
        <f aca="false">N312*F313*F314</f>
        <v>0</v>
      </c>
      <c r="O313" s="468" t="n">
        <f aca="false">O312*G313*G314</f>
        <v>0</v>
      </c>
      <c r="P313" s="468" t="n">
        <f aca="false">P312*H313*H314</f>
        <v>13129.48</v>
      </c>
      <c r="Q313" s="468" t="n">
        <f aca="false">Q312*I313*I314</f>
        <v>0</v>
      </c>
      <c r="R313" s="468" t="n">
        <f aca="false">SUM(L313:Q313)</f>
        <v>13129.48</v>
      </c>
      <c r="S313" s="869" t="n">
        <f aca="false">R313*R3</f>
        <v>4351.317117784</v>
      </c>
      <c r="T313" s="281" t="s">
        <v>539</v>
      </c>
    </row>
    <row r="314" customFormat="false" ht="21.75" hidden="false" customHeight="true" outlineLevel="0" collapsed="false">
      <c r="A314" s="860" t="s">
        <v>510</v>
      </c>
      <c r="B314" s="860"/>
      <c r="C314" s="860"/>
      <c r="D314" s="861" t="n">
        <f aca="false">Dados!$G$40</f>
        <v>0</v>
      </c>
      <c r="E314" s="861" t="n">
        <f aca="false">Dados!$I$40</f>
        <v>0</v>
      </c>
      <c r="F314" s="861" t="n">
        <f aca="false">Dados!$K$40</f>
        <v>0</v>
      </c>
      <c r="G314" s="861" t="n">
        <f aca="false">Dados!$M$40</f>
        <v>0</v>
      </c>
      <c r="H314" s="861" t="n">
        <f aca="false">Dados!$O$40</f>
        <v>2</v>
      </c>
      <c r="I314" s="862" t="n">
        <f aca="false">Dados!$Q$40</f>
        <v>0</v>
      </c>
      <c r="J314" s="863"/>
      <c r="L314" s="468"/>
      <c r="M314" s="468"/>
      <c r="N314" s="468"/>
      <c r="O314" s="468"/>
      <c r="P314" s="468"/>
      <c r="Q314" s="468"/>
      <c r="R314" s="468"/>
      <c r="S314" s="837"/>
    </row>
    <row r="315" customFormat="false" ht="21.75" hidden="false" customHeight="true" outlineLevel="0" collapsed="false">
      <c r="A315" s="864" t="s">
        <v>5</v>
      </c>
      <c r="B315" s="864"/>
      <c r="C315" s="864"/>
      <c r="D315" s="865" t="n">
        <f aca="false">((D312*D313)*D314)</f>
        <v>0</v>
      </c>
      <c r="E315" s="865" t="n">
        <f aca="false">((E312*E313)*E314)</f>
        <v>0</v>
      </c>
      <c r="F315" s="865" t="n">
        <f aca="false">((F312*F313)*F314)</f>
        <v>0</v>
      </c>
      <c r="G315" s="865" t="n">
        <f aca="false">((G312*G313)*G314)</f>
        <v>0</v>
      </c>
      <c r="H315" s="865" t="n">
        <f aca="false">((H312*H313)*H314)</f>
        <v>35085.64</v>
      </c>
      <c r="I315" s="866" t="n">
        <f aca="false">((I312*I313)*I314)</f>
        <v>0</v>
      </c>
      <c r="J315" s="867"/>
      <c r="L315" s="468"/>
      <c r="M315" s="468"/>
      <c r="N315" s="468"/>
      <c r="O315" s="468"/>
      <c r="P315" s="468"/>
      <c r="Q315" s="468"/>
      <c r="R315" s="468"/>
      <c r="S315" s="837"/>
    </row>
    <row r="316" customFormat="false" ht="21.75" hidden="false" customHeight="true" outlineLevel="0" collapsed="false">
      <c r="A316" s="870" t="s">
        <v>511</v>
      </c>
      <c r="B316" s="871" t="s">
        <v>512</v>
      </c>
      <c r="C316" s="872" t="s">
        <v>513</v>
      </c>
      <c r="D316" s="873" t="n">
        <v>0</v>
      </c>
      <c r="E316" s="873" t="n">
        <v>0</v>
      </c>
      <c r="F316" s="873" t="n">
        <v>0</v>
      </c>
      <c r="G316" s="873" t="n">
        <v>0</v>
      </c>
      <c r="H316" s="873" t="n">
        <v>0</v>
      </c>
      <c r="I316" s="875" t="n">
        <v>0</v>
      </c>
      <c r="J316" s="876"/>
      <c r="L316" s="468"/>
      <c r="M316" s="468"/>
      <c r="N316" s="468"/>
      <c r="O316" s="468"/>
      <c r="P316" s="468"/>
      <c r="Q316" s="468"/>
      <c r="R316" s="468"/>
      <c r="S316" s="837"/>
    </row>
    <row r="317" customFormat="false" ht="21.75" hidden="false" customHeight="true" outlineLevel="0" collapsed="false">
      <c r="A317" s="870"/>
      <c r="B317" s="871"/>
      <c r="C317" s="877" t="s">
        <v>384</v>
      </c>
      <c r="D317" s="878" t="n">
        <f aca="false">ROUND((D312/30*D316),2)</f>
        <v>0</v>
      </c>
      <c r="E317" s="878" t="n">
        <f aca="false">ROUND((E312/30*E316),2)</f>
        <v>0</v>
      </c>
      <c r="F317" s="878" t="n">
        <f aca="false">ROUND((F312/30*F316),2)</f>
        <v>0</v>
      </c>
      <c r="G317" s="878" t="n">
        <f aca="false">ROUND((G312/30*G316),2)</f>
        <v>0</v>
      </c>
      <c r="H317" s="878" t="n">
        <f aca="false">ROUND((H312/30*H316),2)</f>
        <v>0</v>
      </c>
      <c r="I317" s="879" t="n">
        <f aca="false">ROUND((I312/30*I316),2)</f>
        <v>0</v>
      </c>
      <c r="J317" s="880"/>
      <c r="L317" s="468"/>
      <c r="M317" s="468"/>
      <c r="N317" s="468"/>
      <c r="O317" s="468"/>
      <c r="P317" s="468"/>
      <c r="Q317" s="468"/>
      <c r="R317" s="468"/>
      <c r="S317" s="837"/>
    </row>
    <row r="318" s="258" customFormat="true" ht="21.75" hidden="false" customHeight="true" outlineLevel="0" collapsed="false">
      <c r="A318" s="870"/>
      <c r="B318" s="881" t="s">
        <v>514</v>
      </c>
      <c r="C318" s="882" t="s">
        <v>515</v>
      </c>
      <c r="D318" s="883" t="n">
        <f aca="false">PSA!$G$87</f>
        <v>0</v>
      </c>
      <c r="E318" s="883" t="n">
        <f aca="false">PSA!$H$87</f>
        <v>0</v>
      </c>
      <c r="F318" s="883" t="n">
        <f aca="false">PSA!$I$87</f>
        <v>0</v>
      </c>
      <c r="G318" s="883" t="n">
        <f aca="false">PSA!$J$87</f>
        <v>0</v>
      </c>
      <c r="H318" s="883" t="n">
        <f aca="false">PSA!$K$87</f>
        <v>7184.41</v>
      </c>
      <c r="I318" s="884" t="n">
        <f aca="false">PSA!$L$87</f>
        <v>0</v>
      </c>
      <c r="J318" s="885"/>
      <c r="L318" s="468"/>
      <c r="M318" s="468"/>
      <c r="N318" s="468"/>
      <c r="O318" s="468"/>
      <c r="P318" s="468"/>
      <c r="Q318" s="468"/>
      <c r="R318" s="468"/>
      <c r="S318" s="837"/>
    </row>
    <row r="319" s="258" customFormat="true" ht="21.75" hidden="false" customHeight="true" outlineLevel="0" collapsed="false">
      <c r="A319" s="870"/>
      <c r="B319" s="881"/>
      <c r="C319" s="886" t="s">
        <v>516</v>
      </c>
      <c r="D319" s="887" t="n">
        <v>0</v>
      </c>
      <c r="E319" s="887" t="n">
        <v>0</v>
      </c>
      <c r="F319" s="887" t="n">
        <v>0</v>
      </c>
      <c r="G319" s="887" t="n">
        <v>0</v>
      </c>
      <c r="H319" s="887" t="n">
        <v>0</v>
      </c>
      <c r="I319" s="888" t="n">
        <v>0</v>
      </c>
      <c r="J319" s="889"/>
      <c r="L319" s="468"/>
      <c r="M319" s="468"/>
      <c r="N319" s="468"/>
      <c r="O319" s="468"/>
      <c r="P319" s="468"/>
      <c r="Q319" s="468"/>
      <c r="R319" s="468"/>
      <c r="S319" s="837"/>
    </row>
    <row r="320" s="258" customFormat="true" ht="21.75" hidden="false" customHeight="true" outlineLevel="0" collapsed="false">
      <c r="A320" s="870"/>
      <c r="B320" s="881"/>
      <c r="C320" s="890" t="s">
        <v>517</v>
      </c>
      <c r="D320" s="891" t="n">
        <f aca="false">ROUND(((D318/30)*D319),2)</f>
        <v>0</v>
      </c>
      <c r="E320" s="891" t="n">
        <f aca="false">ROUND(((E318/30)*E319),2)</f>
        <v>0</v>
      </c>
      <c r="F320" s="891" t="n">
        <f aca="false">ROUND(((F318/30)*F319),2)</f>
        <v>0</v>
      </c>
      <c r="G320" s="891" t="n">
        <f aca="false">ROUND(((G318/30)*G319),2)</f>
        <v>0</v>
      </c>
      <c r="H320" s="891" t="n">
        <f aca="false">ROUND(((H318/30)*H319),2)</f>
        <v>0</v>
      </c>
      <c r="I320" s="892" t="n">
        <f aca="false">ROUND(((I318/30)*I319),2)</f>
        <v>0</v>
      </c>
      <c r="J320" s="893"/>
      <c r="L320" s="468"/>
      <c r="M320" s="468"/>
      <c r="N320" s="468"/>
      <c r="O320" s="468"/>
      <c r="P320" s="468"/>
      <c r="Q320" s="468"/>
      <c r="R320" s="468"/>
      <c r="S320" s="837"/>
    </row>
    <row r="321" customFormat="false" ht="39" hidden="false" customHeight="true" outlineLevel="0" collapsed="false">
      <c r="A321" s="894" t="s">
        <v>518</v>
      </c>
      <c r="B321" s="894"/>
      <c r="C321" s="894"/>
      <c r="D321" s="895" t="n">
        <f aca="false">D317+D320</f>
        <v>0</v>
      </c>
      <c r="E321" s="895" t="n">
        <f aca="false">E317+E320</f>
        <v>0</v>
      </c>
      <c r="F321" s="895" t="n">
        <f aca="false">F317+F320</f>
        <v>0</v>
      </c>
      <c r="G321" s="895" t="n">
        <f aca="false">G317+G320</f>
        <v>0</v>
      </c>
      <c r="H321" s="895" t="n">
        <f aca="false">H317+H320</f>
        <v>0</v>
      </c>
      <c r="I321" s="896" t="n">
        <f aca="false">I317+I320</f>
        <v>0</v>
      </c>
      <c r="J321" s="897"/>
      <c r="L321" s="468"/>
      <c r="M321" s="468"/>
      <c r="N321" s="468"/>
      <c r="O321" s="468"/>
      <c r="P321" s="468"/>
      <c r="Q321" s="468"/>
      <c r="R321" s="468"/>
      <c r="S321" s="837"/>
    </row>
    <row r="322" customFormat="false" ht="39.75" hidden="false" customHeight="true" outlineLevel="0" collapsed="false">
      <c r="A322" s="898" t="str">
        <f aca="false">A18</f>
        <v>TOTAL CATEGORIA</v>
      </c>
      <c r="B322" s="899"/>
      <c r="C322" s="899"/>
      <c r="D322" s="900" t="n">
        <f aca="false">D315-D321</f>
        <v>0</v>
      </c>
      <c r="E322" s="900" t="n">
        <f aca="false">E315-E321</f>
        <v>0</v>
      </c>
      <c r="F322" s="900" t="n">
        <f aca="false">F315-F321</f>
        <v>0</v>
      </c>
      <c r="G322" s="900" t="n">
        <f aca="false">G315-G321</f>
        <v>0</v>
      </c>
      <c r="H322" s="900" t="n">
        <f aca="false">H315-H321</f>
        <v>35085.64</v>
      </c>
      <c r="I322" s="901" t="n">
        <f aca="false">I315-I321</f>
        <v>0</v>
      </c>
      <c r="J322" s="902"/>
      <c r="L322" s="468"/>
      <c r="M322" s="468"/>
      <c r="N322" s="468"/>
      <c r="O322" s="468"/>
      <c r="P322" s="468"/>
      <c r="Q322" s="468"/>
      <c r="R322" s="468"/>
      <c r="S322" s="837"/>
    </row>
    <row r="323" customFormat="false" ht="27.75" hidden="false" customHeight="true" outlineLevel="0" collapsed="false">
      <c r="A323" s="903" t="s">
        <v>534</v>
      </c>
      <c r="B323" s="903"/>
      <c r="C323" s="903"/>
      <c r="D323" s="903"/>
      <c r="E323" s="903"/>
      <c r="F323" s="903"/>
      <c r="G323" s="903"/>
      <c r="H323" s="903"/>
      <c r="I323" s="904" t="n">
        <f aca="false">SUM(D322:I322)</f>
        <v>35085.64</v>
      </c>
      <c r="J323" s="905" t="n">
        <f aca="false">RESUMO!F59</f>
        <v>0</v>
      </c>
      <c r="L323" s="468"/>
      <c r="M323" s="468"/>
      <c r="N323" s="468"/>
      <c r="O323" s="468"/>
      <c r="P323" s="468"/>
      <c r="Q323" s="468"/>
      <c r="R323" s="468"/>
      <c r="S323" s="837"/>
    </row>
    <row r="324" customFormat="false" ht="27.75" hidden="false" customHeight="true" outlineLevel="0" collapsed="false">
      <c r="A324" s="906" t="s">
        <v>521</v>
      </c>
      <c r="B324" s="906"/>
      <c r="C324" s="906"/>
      <c r="D324" s="906"/>
      <c r="E324" s="906"/>
      <c r="F324" s="906"/>
      <c r="G324" s="906"/>
      <c r="H324" s="906"/>
      <c r="I324" s="907" t="n">
        <f aca="false">RESUMO!N25</f>
        <v>35085.64</v>
      </c>
      <c r="J324" s="908"/>
      <c r="L324" s="468"/>
      <c r="M324" s="468"/>
      <c r="N324" s="468"/>
      <c r="O324" s="468"/>
      <c r="P324" s="468"/>
      <c r="Q324" s="468"/>
      <c r="R324" s="468"/>
      <c r="S324" s="837"/>
    </row>
    <row r="325" customFormat="false" ht="27.75" hidden="false" customHeight="true" outlineLevel="0" collapsed="false">
      <c r="A325" s="909" t="s">
        <v>522</v>
      </c>
      <c r="B325" s="909"/>
      <c r="C325" s="909"/>
      <c r="D325" s="909"/>
      <c r="E325" s="909"/>
      <c r="F325" s="909"/>
      <c r="G325" s="910"/>
      <c r="H325" s="911"/>
      <c r="I325" s="912"/>
      <c r="J325" s="912"/>
      <c r="L325" s="468"/>
      <c r="M325" s="468"/>
      <c r="N325" s="468"/>
      <c r="O325" s="468"/>
      <c r="P325" s="468"/>
      <c r="Q325" s="468"/>
      <c r="R325" s="468"/>
      <c r="S325" s="837"/>
    </row>
    <row r="326" customFormat="false" ht="27.75" hidden="false" customHeight="true" outlineLevel="0" collapsed="false">
      <c r="A326" s="913"/>
      <c r="B326" s="914"/>
      <c r="C326" s="915"/>
      <c r="D326" s="915"/>
      <c r="E326" s="915"/>
      <c r="F326" s="917"/>
      <c r="G326" s="918"/>
      <c r="H326" s="919"/>
      <c r="I326" s="920"/>
      <c r="J326" s="921"/>
      <c r="L326" s="922"/>
      <c r="M326" s="922"/>
      <c r="N326" s="922"/>
      <c r="O326" s="922"/>
      <c r="P326" s="922"/>
      <c r="Q326" s="922"/>
      <c r="R326" s="922"/>
      <c r="S326" s="923"/>
    </row>
    <row r="327" customFormat="false" ht="27.75" hidden="false" customHeight="true" outlineLevel="0" collapsed="false">
      <c r="A327" s="913"/>
      <c r="B327" s="924"/>
      <c r="C327" s="258"/>
      <c r="D327" s="258"/>
      <c r="E327" s="258"/>
      <c r="F327" s="925"/>
      <c r="G327" s="926"/>
      <c r="H327" s="927"/>
      <c r="I327" s="928"/>
      <c r="J327" s="929"/>
      <c r="L327" s="922"/>
      <c r="M327" s="922"/>
      <c r="N327" s="922"/>
      <c r="O327" s="922"/>
      <c r="P327" s="922"/>
      <c r="Q327" s="922"/>
      <c r="R327" s="922"/>
      <c r="S327" s="923"/>
      <c r="W327" s="258"/>
      <c r="X327" s="258"/>
      <c r="Y327" s="258"/>
      <c r="Z327" s="258"/>
      <c r="AA327" s="258"/>
      <c r="AB327" s="258"/>
      <c r="AC327" s="258"/>
      <c r="AD327" s="258"/>
      <c r="AE327" s="258"/>
      <c r="AF327" s="258"/>
      <c r="AG327" s="258"/>
      <c r="AH327" s="258"/>
      <c r="AI327" s="258"/>
      <c r="AJ327" s="258"/>
      <c r="AK327" s="258"/>
      <c r="AL327" s="258"/>
      <c r="AM327" s="258"/>
      <c r="AN327" s="258"/>
      <c r="AO327" s="258"/>
      <c r="AP327" s="258"/>
      <c r="AQ327" s="258"/>
      <c r="AR327" s="258"/>
      <c r="AS327" s="258"/>
      <c r="AT327" s="258"/>
      <c r="AU327" s="258"/>
      <c r="AV327" s="258"/>
      <c r="AW327" s="258"/>
      <c r="AX327" s="258"/>
      <c r="AY327" s="258"/>
      <c r="AZ327" s="258"/>
      <c r="BA327" s="258"/>
      <c r="BB327" s="258"/>
      <c r="BC327" s="258"/>
      <c r="BD327" s="258"/>
      <c r="BE327" s="258"/>
      <c r="BF327" s="258"/>
      <c r="BG327" s="258"/>
      <c r="BH327" s="258"/>
      <c r="BI327" s="258"/>
      <c r="BJ327" s="258"/>
      <c r="BK327" s="258"/>
      <c r="BL327" s="258"/>
      <c r="BM327" s="258"/>
      <c r="BN327" s="258"/>
      <c r="BO327" s="258"/>
      <c r="BP327" s="258"/>
      <c r="BQ327" s="258"/>
      <c r="BR327" s="258"/>
      <c r="BS327" s="258"/>
      <c r="BT327" s="258"/>
      <c r="BU327" s="258"/>
      <c r="BV327" s="258"/>
      <c r="BW327" s="258"/>
      <c r="BX327" s="258"/>
      <c r="BY327" s="258"/>
      <c r="BZ327" s="258"/>
      <c r="CA327" s="258"/>
      <c r="CB327" s="258"/>
      <c r="CC327" s="258"/>
      <c r="CD327" s="258"/>
      <c r="CE327" s="258"/>
      <c r="CF327" s="258"/>
      <c r="CG327" s="258"/>
      <c r="CH327" s="258"/>
      <c r="CI327" s="258"/>
      <c r="CJ327" s="258"/>
      <c r="CK327" s="258"/>
      <c r="CL327" s="258"/>
      <c r="CM327" s="258"/>
      <c r="CN327" s="258"/>
      <c r="CO327" s="258"/>
      <c r="CP327" s="258"/>
      <c r="CQ327" s="258"/>
      <c r="CR327" s="258"/>
      <c r="CS327" s="258"/>
      <c r="CT327" s="258"/>
      <c r="CU327" s="258"/>
      <c r="CV327" s="258"/>
      <c r="CW327" s="258"/>
      <c r="CX327" s="258"/>
      <c r="CY327" s="258"/>
      <c r="CZ327" s="258"/>
      <c r="DA327" s="258"/>
      <c r="DB327" s="258"/>
      <c r="DC327" s="258"/>
      <c r="DD327" s="258"/>
      <c r="DE327" s="258"/>
      <c r="DF327" s="258"/>
      <c r="DG327" s="258"/>
      <c r="DH327" s="258"/>
      <c r="DI327" s="258"/>
      <c r="DJ327" s="258"/>
      <c r="DK327" s="258"/>
      <c r="DL327" s="258"/>
      <c r="DM327" s="258"/>
      <c r="DN327" s="258"/>
      <c r="DO327" s="258"/>
      <c r="DP327" s="258"/>
      <c r="DQ327" s="258"/>
      <c r="DR327" s="258"/>
      <c r="DS327" s="258"/>
      <c r="DT327" s="258"/>
      <c r="DU327" s="258"/>
      <c r="DV327" s="258"/>
      <c r="DW327" s="258"/>
      <c r="DX327" s="258"/>
      <c r="DY327" s="258"/>
      <c r="DZ327" s="258"/>
      <c r="EA327" s="258"/>
      <c r="EB327" s="258"/>
      <c r="EC327" s="258"/>
      <c r="ED327" s="258"/>
      <c r="EE327" s="258"/>
      <c r="EF327" s="258"/>
      <c r="EG327" s="258"/>
      <c r="EH327" s="258"/>
      <c r="EI327" s="258"/>
      <c r="EJ327" s="258"/>
      <c r="EK327" s="258"/>
      <c r="EL327" s="258"/>
      <c r="EM327" s="258"/>
      <c r="EN327" s="258"/>
      <c r="EO327" s="258"/>
      <c r="EP327" s="258"/>
      <c r="EQ327" s="258"/>
      <c r="ER327" s="258"/>
      <c r="ES327" s="258"/>
      <c r="ET327" s="258"/>
      <c r="EU327" s="258"/>
      <c r="EV327" s="258"/>
      <c r="EW327" s="258"/>
      <c r="EX327" s="258"/>
      <c r="EY327" s="258"/>
      <c r="EZ327" s="258"/>
      <c r="FA327" s="258"/>
      <c r="FB327" s="258"/>
      <c r="FC327" s="258"/>
      <c r="FD327" s="258"/>
      <c r="FE327" s="258"/>
      <c r="FF327" s="258"/>
      <c r="FG327" s="258"/>
      <c r="FH327" s="258"/>
      <c r="FI327" s="258"/>
      <c r="FJ327" s="258"/>
      <c r="FK327" s="258"/>
      <c r="FL327" s="258"/>
      <c r="FM327" s="258"/>
      <c r="FN327" s="258"/>
      <c r="FO327" s="258"/>
      <c r="FP327" s="258"/>
      <c r="FQ327" s="258"/>
      <c r="FR327" s="258"/>
      <c r="FS327" s="258"/>
      <c r="FT327" s="258"/>
      <c r="FU327" s="258"/>
      <c r="FV327" s="258"/>
      <c r="FW327" s="258"/>
      <c r="FX327" s="258"/>
      <c r="FY327" s="258"/>
      <c r="FZ327" s="258"/>
      <c r="GA327" s="258"/>
      <c r="GB327" s="258"/>
      <c r="GC327" s="258"/>
      <c r="GD327" s="258"/>
      <c r="GE327" s="258"/>
      <c r="GF327" s="258"/>
      <c r="GG327" s="258"/>
      <c r="GH327" s="258"/>
      <c r="GI327" s="258"/>
      <c r="GJ327" s="258"/>
      <c r="GK327" s="258"/>
      <c r="GL327" s="258"/>
      <c r="GM327" s="258"/>
      <c r="GN327" s="258"/>
      <c r="GO327" s="258"/>
      <c r="GP327" s="258"/>
      <c r="GQ327" s="258"/>
      <c r="GR327" s="258"/>
      <c r="GS327" s="258"/>
      <c r="GT327" s="258"/>
      <c r="GU327" s="258"/>
      <c r="GV327" s="258"/>
      <c r="GW327" s="258"/>
      <c r="GX327" s="258"/>
      <c r="GY327" s="258"/>
      <c r="GZ327" s="258"/>
      <c r="HA327" s="258"/>
      <c r="HB327" s="258"/>
      <c r="HC327" s="258"/>
      <c r="HD327" s="258"/>
      <c r="HE327" s="258"/>
      <c r="HF327" s="258"/>
      <c r="HG327" s="258"/>
      <c r="HH327" s="258"/>
      <c r="HI327" s="258"/>
      <c r="HJ327" s="258"/>
      <c r="HK327" s="258"/>
      <c r="HL327" s="258"/>
      <c r="HM327" s="258"/>
      <c r="HN327" s="258"/>
      <c r="HO327" s="258"/>
      <c r="HP327" s="258"/>
      <c r="HQ327" s="258"/>
      <c r="HR327" s="258"/>
      <c r="HS327" s="258"/>
      <c r="HT327" s="258"/>
      <c r="HU327" s="258"/>
      <c r="HV327" s="258"/>
      <c r="HW327" s="258"/>
      <c r="HX327" s="258"/>
      <c r="HY327" s="258"/>
      <c r="HZ327" s="258"/>
      <c r="IA327" s="258"/>
      <c r="IB327" s="258"/>
      <c r="IC327" s="258"/>
      <c r="ID327" s="258"/>
      <c r="IE327" s="258"/>
      <c r="IF327" s="258"/>
      <c r="IG327" s="258"/>
      <c r="IH327" s="258"/>
      <c r="II327" s="258"/>
      <c r="IJ327" s="258"/>
      <c r="IK327" s="258"/>
      <c r="IL327" s="258"/>
      <c r="IM327" s="258"/>
      <c r="IN327" s="258"/>
      <c r="IO327" s="258"/>
      <c r="IP327" s="258"/>
      <c r="IQ327" s="258"/>
      <c r="IR327" s="258"/>
      <c r="IS327" s="258"/>
      <c r="IT327" s="258"/>
      <c r="IU327" s="258"/>
      <c r="IV327" s="258"/>
      <c r="IW327" s="258"/>
      <c r="IX327" s="258"/>
      <c r="IY327" s="258"/>
      <c r="IZ327" s="258"/>
      <c r="JA327" s="258"/>
      <c r="JB327" s="258"/>
      <c r="JC327" s="258"/>
      <c r="JD327" s="258"/>
      <c r="JE327" s="258"/>
      <c r="JF327" s="258"/>
      <c r="JG327" s="258"/>
      <c r="JH327" s="258"/>
      <c r="JI327" s="258"/>
      <c r="JJ327" s="258"/>
      <c r="JK327" s="258"/>
      <c r="JL327" s="258"/>
      <c r="JM327" s="258"/>
      <c r="JN327" s="258"/>
      <c r="JO327" s="258"/>
      <c r="JP327" s="258"/>
      <c r="JQ327" s="258"/>
      <c r="JR327" s="258"/>
      <c r="JS327" s="258"/>
      <c r="JT327" s="258"/>
      <c r="JU327" s="258"/>
      <c r="JV327" s="258"/>
      <c r="JW327" s="258"/>
      <c r="JX327" s="258"/>
      <c r="JY327" s="258"/>
      <c r="JZ327" s="258"/>
      <c r="KA327" s="258"/>
      <c r="KB327" s="258"/>
      <c r="KC327" s="258"/>
      <c r="KD327" s="258"/>
      <c r="KE327" s="258"/>
      <c r="KF327" s="258"/>
      <c r="KG327" s="258"/>
      <c r="KH327" s="258"/>
      <c r="KI327" s="258"/>
      <c r="KJ327" s="258"/>
      <c r="KK327" s="258"/>
      <c r="KL327" s="258"/>
      <c r="KM327" s="258"/>
      <c r="KN327" s="258"/>
      <c r="KO327" s="258"/>
      <c r="KP327" s="258"/>
      <c r="KQ327" s="258"/>
      <c r="KR327" s="258"/>
      <c r="KS327" s="258"/>
      <c r="KT327" s="258"/>
      <c r="KU327" s="258"/>
      <c r="KV327" s="258"/>
      <c r="KW327" s="258"/>
      <c r="KX327" s="258"/>
      <c r="KY327" s="258"/>
      <c r="KZ327" s="258"/>
      <c r="LA327" s="258"/>
      <c r="LB327" s="258"/>
      <c r="LC327" s="258"/>
      <c r="LD327" s="258"/>
      <c r="LE327" s="258"/>
      <c r="LF327" s="258"/>
      <c r="LG327" s="258"/>
      <c r="LH327" s="258"/>
      <c r="LI327" s="258"/>
      <c r="LJ327" s="258"/>
      <c r="LK327" s="258"/>
      <c r="LL327" s="258"/>
      <c r="LM327" s="258"/>
      <c r="LN327" s="258"/>
      <c r="LO327" s="258"/>
      <c r="LP327" s="258"/>
      <c r="LQ327" s="258"/>
      <c r="LR327" s="258"/>
      <c r="LS327" s="258"/>
      <c r="LT327" s="258"/>
      <c r="LU327" s="258"/>
      <c r="LV327" s="258"/>
      <c r="LW327" s="258"/>
      <c r="LX327" s="258"/>
      <c r="LY327" s="258"/>
      <c r="LZ327" s="258"/>
      <c r="MA327" s="258"/>
      <c r="MB327" s="258"/>
      <c r="MC327" s="258"/>
      <c r="MD327" s="258"/>
      <c r="ME327" s="258"/>
      <c r="MF327" s="258"/>
      <c r="MG327" s="258"/>
      <c r="MH327" s="258"/>
      <c r="MI327" s="258"/>
      <c r="MJ327" s="258"/>
      <c r="MK327" s="258"/>
      <c r="ML327" s="258"/>
      <c r="MM327" s="258"/>
      <c r="MN327" s="258"/>
      <c r="MO327" s="258"/>
      <c r="MP327" s="258"/>
      <c r="MQ327" s="258"/>
      <c r="MR327" s="258"/>
      <c r="MS327" s="258"/>
      <c r="MT327" s="258"/>
      <c r="MU327" s="258"/>
      <c r="MV327" s="258"/>
      <c r="MW327" s="258"/>
      <c r="MX327" s="258"/>
      <c r="MY327" s="258"/>
      <c r="MZ327" s="258"/>
      <c r="NA327" s="258"/>
      <c r="NB327" s="258"/>
      <c r="NC327" s="258"/>
      <c r="ND327" s="258"/>
      <c r="NE327" s="258"/>
      <c r="NF327" s="258"/>
      <c r="NG327" s="258"/>
      <c r="NH327" s="258"/>
      <c r="NI327" s="258"/>
      <c r="NJ327" s="258"/>
      <c r="NK327" s="258"/>
      <c r="NL327" s="258"/>
      <c r="NM327" s="258"/>
      <c r="NN327" s="258"/>
      <c r="NO327" s="258"/>
      <c r="NP327" s="258"/>
      <c r="NQ327" s="258"/>
      <c r="NR327" s="258"/>
      <c r="NS327" s="258"/>
      <c r="NT327" s="258"/>
      <c r="NU327" s="258"/>
      <c r="NV327" s="258"/>
      <c r="NW327" s="258"/>
      <c r="NX327" s="258"/>
      <c r="NY327" s="258"/>
      <c r="NZ327" s="258"/>
      <c r="OA327" s="258"/>
      <c r="OB327" s="258"/>
      <c r="OC327" s="258"/>
      <c r="OD327" s="258"/>
      <c r="OE327" s="258"/>
      <c r="OF327" s="258"/>
      <c r="OG327" s="258"/>
      <c r="OH327" s="258"/>
      <c r="OI327" s="258"/>
      <c r="OJ327" s="258"/>
      <c r="OK327" s="258"/>
      <c r="OL327" s="258"/>
      <c r="OM327" s="258"/>
      <c r="ON327" s="258"/>
      <c r="OO327" s="258"/>
      <c r="OP327" s="258"/>
      <c r="OQ327" s="258"/>
      <c r="OR327" s="258"/>
      <c r="OS327" s="258"/>
      <c r="OT327" s="258"/>
      <c r="OU327" s="258"/>
      <c r="OV327" s="258"/>
      <c r="OW327" s="258"/>
      <c r="OX327" s="258"/>
      <c r="OY327" s="258"/>
      <c r="OZ327" s="258"/>
      <c r="PA327" s="258"/>
      <c r="PB327" s="258"/>
      <c r="PC327" s="258"/>
      <c r="PD327" s="258"/>
      <c r="PE327" s="258"/>
      <c r="PF327" s="258"/>
      <c r="PG327" s="258"/>
      <c r="PH327" s="258"/>
      <c r="PI327" s="258"/>
      <c r="PJ327" s="258"/>
      <c r="PK327" s="258"/>
      <c r="PL327" s="258"/>
      <c r="PM327" s="258"/>
      <c r="PN327" s="258"/>
      <c r="PO327" s="258"/>
      <c r="PP327" s="258"/>
      <c r="PQ327" s="258"/>
      <c r="PR327" s="258"/>
      <c r="PS327" s="258"/>
      <c r="PT327" s="258"/>
      <c r="PU327" s="258"/>
      <c r="PV327" s="258"/>
      <c r="PW327" s="258"/>
      <c r="PX327" s="258"/>
      <c r="PY327" s="258"/>
      <c r="PZ327" s="258"/>
      <c r="QA327" s="258"/>
      <c r="QB327" s="258"/>
      <c r="QC327" s="258"/>
      <c r="QD327" s="258"/>
      <c r="QE327" s="258"/>
      <c r="QF327" s="258"/>
      <c r="QG327" s="258"/>
      <c r="QH327" s="258"/>
      <c r="QI327" s="258"/>
      <c r="QJ327" s="258"/>
      <c r="QK327" s="258"/>
      <c r="QL327" s="258"/>
      <c r="QM327" s="258"/>
      <c r="QN327" s="258"/>
      <c r="QO327" s="258"/>
      <c r="QP327" s="258"/>
      <c r="QQ327" s="258"/>
      <c r="QR327" s="258"/>
      <c r="QS327" s="258"/>
      <c r="QT327" s="258"/>
      <c r="QU327" s="258"/>
      <c r="QV327" s="258"/>
      <c r="QW327" s="258"/>
      <c r="QX327" s="258"/>
      <c r="QY327" s="258"/>
      <c r="QZ327" s="258"/>
      <c r="RA327" s="258"/>
      <c r="RB327" s="258"/>
      <c r="RC327" s="258"/>
      <c r="RD327" s="258"/>
      <c r="RE327" s="258"/>
      <c r="RF327" s="258"/>
      <c r="RG327" s="258"/>
      <c r="RH327" s="258"/>
      <c r="RI327" s="258"/>
      <c r="RJ327" s="258"/>
      <c r="RK327" s="258"/>
      <c r="RL327" s="258"/>
      <c r="RM327" s="258"/>
      <c r="RN327" s="258"/>
      <c r="RO327" s="258"/>
      <c r="RP327" s="258"/>
      <c r="RQ327" s="258"/>
      <c r="RR327" s="258"/>
      <c r="RS327" s="258"/>
      <c r="RT327" s="258"/>
      <c r="RU327" s="258"/>
      <c r="RV327" s="258"/>
      <c r="RW327" s="258"/>
      <c r="RX327" s="258"/>
      <c r="RY327" s="258"/>
      <c r="RZ327" s="258"/>
      <c r="SA327" s="258"/>
      <c r="SB327" s="258"/>
      <c r="SC327" s="258"/>
      <c r="SD327" s="258"/>
      <c r="SE327" s="258"/>
      <c r="SF327" s="258"/>
      <c r="SG327" s="258"/>
      <c r="SH327" s="258"/>
      <c r="SI327" s="258"/>
      <c r="SJ327" s="258"/>
      <c r="SK327" s="258"/>
      <c r="SL327" s="258"/>
      <c r="SM327" s="258"/>
      <c r="SN327" s="258"/>
      <c r="SO327" s="258"/>
      <c r="SP327" s="258"/>
      <c r="SQ327" s="258"/>
      <c r="SR327" s="258"/>
      <c r="SS327" s="258"/>
      <c r="ST327" s="258"/>
      <c r="SU327" s="258"/>
      <c r="SV327" s="258"/>
      <c r="SW327" s="258"/>
      <c r="SX327" s="258"/>
      <c r="SY327" s="258"/>
      <c r="SZ327" s="258"/>
      <c r="TA327" s="258"/>
      <c r="TB327" s="258"/>
      <c r="TC327" s="258"/>
      <c r="TD327" s="258"/>
      <c r="TE327" s="258"/>
      <c r="TF327" s="258"/>
      <c r="TG327" s="258"/>
      <c r="TH327" s="258"/>
      <c r="TI327" s="258"/>
      <c r="TJ327" s="258"/>
      <c r="TK327" s="258"/>
      <c r="TL327" s="258"/>
      <c r="TM327" s="258"/>
      <c r="TN327" s="258"/>
      <c r="TO327" s="258"/>
      <c r="TP327" s="258"/>
      <c r="TQ327" s="258"/>
      <c r="TR327" s="258"/>
      <c r="TS327" s="258"/>
      <c r="TT327" s="258"/>
      <c r="TU327" s="258"/>
      <c r="TV327" s="258"/>
      <c r="TW327" s="258"/>
      <c r="TX327" s="258"/>
      <c r="TY327" s="258"/>
      <c r="TZ327" s="258"/>
      <c r="UA327" s="258"/>
      <c r="UB327" s="258"/>
      <c r="UC327" s="258"/>
      <c r="UD327" s="258"/>
      <c r="UE327" s="258"/>
      <c r="UF327" s="258"/>
      <c r="UG327" s="258"/>
      <c r="UH327" s="258"/>
      <c r="UI327" s="258"/>
      <c r="UJ327" s="258"/>
      <c r="UK327" s="258"/>
      <c r="UL327" s="258"/>
      <c r="UM327" s="258"/>
      <c r="UN327" s="258"/>
      <c r="UO327" s="258"/>
      <c r="UP327" s="258"/>
      <c r="UQ327" s="258"/>
      <c r="UR327" s="258"/>
      <c r="US327" s="258"/>
      <c r="UT327" s="258"/>
      <c r="UU327" s="258"/>
      <c r="UV327" s="258"/>
      <c r="UW327" s="258"/>
      <c r="UX327" s="258"/>
      <c r="UY327" s="258"/>
      <c r="UZ327" s="258"/>
      <c r="VA327" s="258"/>
      <c r="VB327" s="258"/>
      <c r="VC327" s="258"/>
      <c r="VD327" s="258"/>
      <c r="VE327" s="258"/>
      <c r="VF327" s="258"/>
      <c r="VG327" s="258"/>
      <c r="VH327" s="258"/>
      <c r="VI327" s="258"/>
      <c r="VJ327" s="258"/>
      <c r="VK327" s="258"/>
      <c r="VL327" s="258"/>
      <c r="VM327" s="258"/>
      <c r="VN327" s="258"/>
      <c r="VO327" s="258"/>
      <c r="VP327" s="258"/>
      <c r="VQ327" s="258"/>
      <c r="VR327" s="258"/>
      <c r="VS327" s="258"/>
      <c r="VT327" s="258"/>
      <c r="VU327" s="258"/>
      <c r="VV327" s="258"/>
      <c r="VW327" s="258"/>
      <c r="VX327" s="258"/>
      <c r="VY327" s="258"/>
      <c r="VZ327" s="258"/>
      <c r="WA327" s="258"/>
      <c r="WB327" s="258"/>
      <c r="WC327" s="258"/>
      <c r="WD327" s="258"/>
      <c r="WE327" s="258"/>
      <c r="WF327" s="258"/>
      <c r="WG327" s="258"/>
      <c r="WH327" s="258"/>
      <c r="WI327" s="258"/>
      <c r="WJ327" s="258"/>
      <c r="WK327" s="258"/>
      <c r="WL327" s="258"/>
      <c r="WM327" s="258"/>
      <c r="WN327" s="258"/>
      <c r="WO327" s="258"/>
      <c r="WP327" s="258"/>
      <c r="WQ327" s="258"/>
      <c r="WR327" s="258"/>
      <c r="WS327" s="258"/>
      <c r="WT327" s="258"/>
      <c r="WU327" s="258"/>
      <c r="WV327" s="258"/>
      <c r="WW327" s="258"/>
      <c r="WX327" s="258"/>
      <c r="WY327" s="258"/>
      <c r="WZ327" s="258"/>
      <c r="XA327" s="258"/>
      <c r="XB327" s="258"/>
      <c r="XC327" s="258"/>
      <c r="XD327" s="258"/>
      <c r="XE327" s="258"/>
      <c r="XF327" s="258"/>
      <c r="XG327" s="258"/>
      <c r="XH327" s="258"/>
      <c r="XI327" s="258"/>
      <c r="XJ327" s="258"/>
      <c r="XK327" s="258"/>
      <c r="XL327" s="258"/>
      <c r="XM327" s="258"/>
      <c r="XN327" s="258"/>
      <c r="XO327" s="258"/>
      <c r="XP327" s="258"/>
      <c r="XQ327" s="258"/>
      <c r="XR327" s="258"/>
      <c r="XS327" s="258"/>
      <c r="XT327" s="258"/>
      <c r="XU327" s="258"/>
      <c r="XV327" s="258"/>
      <c r="XW327" s="258"/>
      <c r="XX327" s="258"/>
      <c r="XY327" s="258"/>
      <c r="XZ327" s="258"/>
      <c r="YA327" s="258"/>
      <c r="YB327" s="258"/>
      <c r="YC327" s="258"/>
      <c r="YD327" s="258"/>
      <c r="YE327" s="258"/>
      <c r="YF327" s="258"/>
      <c r="YG327" s="258"/>
      <c r="YH327" s="258"/>
      <c r="YI327" s="258"/>
      <c r="YJ327" s="258"/>
      <c r="YK327" s="258"/>
      <c r="YL327" s="258"/>
      <c r="YM327" s="258"/>
      <c r="YN327" s="258"/>
      <c r="YO327" s="258"/>
      <c r="YP327" s="258"/>
      <c r="YQ327" s="258"/>
      <c r="YR327" s="258"/>
      <c r="YS327" s="258"/>
      <c r="YT327" s="258"/>
      <c r="YU327" s="258"/>
      <c r="YV327" s="258"/>
      <c r="YW327" s="258"/>
      <c r="YX327" s="258"/>
      <c r="YY327" s="258"/>
      <c r="YZ327" s="258"/>
      <c r="ZA327" s="258"/>
      <c r="ZB327" s="258"/>
      <c r="ZC327" s="258"/>
      <c r="ZD327" s="258"/>
      <c r="ZE327" s="258"/>
      <c r="ZF327" s="258"/>
      <c r="ZG327" s="258"/>
      <c r="ZH327" s="258"/>
      <c r="ZI327" s="258"/>
      <c r="ZJ327" s="258"/>
      <c r="ZK327" s="258"/>
      <c r="ZL327" s="258"/>
      <c r="ZM327" s="258"/>
      <c r="ZN327" s="258"/>
      <c r="ZO327" s="258"/>
      <c r="ZP327" s="258"/>
      <c r="ZQ327" s="258"/>
      <c r="ZR327" s="258"/>
      <c r="ZS327" s="258"/>
      <c r="ZT327" s="258"/>
      <c r="ZU327" s="258"/>
      <c r="ZV327" s="258"/>
      <c r="ZW327" s="258"/>
      <c r="ZX327" s="258"/>
      <c r="ZY327" s="258"/>
      <c r="ZZ327" s="258"/>
      <c r="AAA327" s="258"/>
      <c r="AAB327" s="258"/>
      <c r="AAC327" s="258"/>
      <c r="AAD327" s="258"/>
      <c r="AAE327" s="258"/>
      <c r="AAF327" s="258"/>
      <c r="AAG327" s="258"/>
      <c r="AAH327" s="258"/>
      <c r="AAI327" s="258"/>
      <c r="AAJ327" s="258"/>
      <c r="AAK327" s="258"/>
      <c r="AAL327" s="258"/>
      <c r="AAM327" s="258"/>
      <c r="AAN327" s="258"/>
      <c r="AAO327" s="258"/>
      <c r="AAP327" s="258"/>
      <c r="AAQ327" s="258"/>
      <c r="AAR327" s="258"/>
      <c r="AAS327" s="258"/>
      <c r="AAT327" s="258"/>
      <c r="AAU327" s="258"/>
      <c r="AAV327" s="258"/>
      <c r="AAW327" s="258"/>
      <c r="AAX327" s="258"/>
      <c r="AAY327" s="258"/>
      <c r="AAZ327" s="258"/>
      <c r="ABA327" s="258"/>
      <c r="ABB327" s="258"/>
      <c r="ABC327" s="258"/>
      <c r="ABD327" s="258"/>
      <c r="ABE327" s="258"/>
      <c r="ABF327" s="258"/>
      <c r="ABG327" s="258"/>
      <c r="ABH327" s="258"/>
      <c r="ABI327" s="258"/>
      <c r="ABJ327" s="258"/>
      <c r="ABK327" s="258"/>
      <c r="ABL327" s="258"/>
      <c r="ABM327" s="258"/>
      <c r="ABN327" s="258"/>
      <c r="ABO327" s="258"/>
      <c r="ABP327" s="258"/>
      <c r="ABQ327" s="258"/>
      <c r="ABR327" s="258"/>
      <c r="ABS327" s="258"/>
      <c r="ABT327" s="258"/>
      <c r="ABU327" s="258"/>
      <c r="ABV327" s="258"/>
      <c r="ABW327" s="258"/>
      <c r="ABX327" s="258"/>
      <c r="ABY327" s="258"/>
      <c r="ABZ327" s="258"/>
      <c r="ACA327" s="258"/>
      <c r="ACB327" s="258"/>
      <c r="ACC327" s="258"/>
      <c r="ACD327" s="258"/>
      <c r="ACE327" s="258"/>
      <c r="ACF327" s="258"/>
      <c r="ACG327" s="258"/>
      <c r="ACH327" s="258"/>
      <c r="ACI327" s="258"/>
      <c r="ACJ327" s="258"/>
      <c r="ACK327" s="258"/>
      <c r="ACL327" s="258"/>
      <c r="ACM327" s="258"/>
      <c r="ACN327" s="258"/>
      <c r="ACO327" s="258"/>
      <c r="ACP327" s="258"/>
      <c r="ACQ327" s="258"/>
      <c r="ACR327" s="258"/>
      <c r="ACS327" s="258"/>
      <c r="ACT327" s="258"/>
      <c r="ACU327" s="258"/>
      <c r="ACV327" s="258"/>
      <c r="ACW327" s="258"/>
      <c r="ACX327" s="258"/>
      <c r="ACY327" s="258"/>
      <c r="ACZ327" s="258"/>
      <c r="ADA327" s="258"/>
      <c r="ADB327" s="258"/>
      <c r="ADC327" s="258"/>
      <c r="ADD327" s="258"/>
      <c r="ADE327" s="258"/>
      <c r="ADF327" s="258"/>
      <c r="ADG327" s="258"/>
      <c r="ADH327" s="258"/>
      <c r="ADI327" s="258"/>
      <c r="ADJ327" s="258"/>
      <c r="ADK327" s="258"/>
      <c r="ADL327" s="258"/>
      <c r="ADM327" s="258"/>
      <c r="ADN327" s="258"/>
      <c r="ADO327" s="258"/>
      <c r="ADP327" s="258"/>
      <c r="ADQ327" s="258"/>
      <c r="ADR327" s="258"/>
      <c r="ADS327" s="258"/>
      <c r="ADT327" s="258"/>
      <c r="ADU327" s="258"/>
      <c r="ADV327" s="258"/>
      <c r="ADW327" s="258"/>
      <c r="ADX327" s="258"/>
      <c r="ADY327" s="258"/>
      <c r="ADZ327" s="258"/>
      <c r="AEA327" s="258"/>
      <c r="AEB327" s="258"/>
      <c r="AEC327" s="258"/>
      <c r="AED327" s="258"/>
      <c r="AEE327" s="258"/>
      <c r="AEF327" s="258"/>
      <c r="AEG327" s="258"/>
      <c r="AEH327" s="258"/>
      <c r="AEI327" s="258"/>
      <c r="AEJ327" s="258"/>
      <c r="AEK327" s="258"/>
      <c r="AEL327" s="258"/>
      <c r="AEM327" s="258"/>
      <c r="AEN327" s="258"/>
      <c r="AEO327" s="258"/>
      <c r="AEP327" s="258"/>
      <c r="AEQ327" s="258"/>
      <c r="AER327" s="258"/>
      <c r="AES327" s="258"/>
      <c r="AET327" s="258"/>
      <c r="AEU327" s="258"/>
      <c r="AEV327" s="258"/>
      <c r="AEW327" s="258"/>
      <c r="AEX327" s="258"/>
      <c r="AEY327" s="258"/>
      <c r="AEZ327" s="258"/>
      <c r="AFA327" s="258"/>
      <c r="AFB327" s="258"/>
      <c r="AFC327" s="258"/>
      <c r="AFD327" s="258"/>
      <c r="AFE327" s="258"/>
      <c r="AFF327" s="258"/>
      <c r="AFG327" s="258"/>
      <c r="AFH327" s="258"/>
      <c r="AFI327" s="258"/>
      <c r="AFJ327" s="258"/>
      <c r="AFK327" s="258"/>
      <c r="AFL327" s="258"/>
      <c r="AFM327" s="258"/>
      <c r="AFN327" s="258"/>
      <c r="AFO327" s="258"/>
      <c r="AFP327" s="258"/>
      <c r="AFQ327" s="258"/>
      <c r="AFR327" s="258"/>
      <c r="AFS327" s="258"/>
      <c r="AFT327" s="258"/>
      <c r="AFU327" s="258"/>
      <c r="AFV327" s="258"/>
      <c r="AFW327" s="258"/>
      <c r="AFX327" s="258"/>
      <c r="AFY327" s="258"/>
      <c r="AFZ327" s="258"/>
      <c r="AGA327" s="258"/>
      <c r="AGB327" s="258"/>
      <c r="AGC327" s="258"/>
      <c r="AGD327" s="258"/>
      <c r="AGE327" s="258"/>
      <c r="AGF327" s="258"/>
      <c r="AGG327" s="258"/>
      <c r="AGH327" s="258"/>
      <c r="AGI327" s="258"/>
      <c r="AGJ327" s="258"/>
      <c r="AGK327" s="258"/>
      <c r="AGL327" s="258"/>
      <c r="AGM327" s="258"/>
      <c r="AGN327" s="258"/>
      <c r="AGO327" s="258"/>
      <c r="AGP327" s="258"/>
      <c r="AGQ327" s="258"/>
      <c r="AGR327" s="258"/>
      <c r="AGS327" s="258"/>
      <c r="AGT327" s="258"/>
      <c r="AGU327" s="258"/>
      <c r="AGV327" s="258"/>
      <c r="AGW327" s="258"/>
      <c r="AGX327" s="258"/>
      <c r="AGY327" s="258"/>
      <c r="AGZ327" s="258"/>
      <c r="AHA327" s="258"/>
      <c r="AHB327" s="258"/>
      <c r="AHC327" s="258"/>
      <c r="AHD327" s="258"/>
      <c r="AHE327" s="258"/>
      <c r="AHF327" s="258"/>
      <c r="AHG327" s="258"/>
      <c r="AHH327" s="258"/>
      <c r="AHI327" s="258"/>
      <c r="AHJ327" s="258"/>
      <c r="AHK327" s="258"/>
      <c r="AHL327" s="258"/>
      <c r="AHM327" s="258"/>
      <c r="AHN327" s="258"/>
      <c r="AHO327" s="258"/>
      <c r="AHP327" s="258"/>
      <c r="AHQ327" s="258"/>
      <c r="AHR327" s="258"/>
      <c r="AHS327" s="258"/>
      <c r="AHT327" s="258"/>
      <c r="AHU327" s="258"/>
      <c r="AHV327" s="258"/>
      <c r="AHW327" s="258"/>
      <c r="AHX327" s="258"/>
      <c r="AHY327" s="258"/>
      <c r="AHZ327" s="258"/>
      <c r="AIA327" s="258"/>
      <c r="AIB327" s="258"/>
      <c r="AIC327" s="258"/>
      <c r="AID327" s="258"/>
      <c r="AIE327" s="258"/>
      <c r="AIF327" s="258"/>
      <c r="AIG327" s="258"/>
      <c r="AIH327" s="258"/>
      <c r="AII327" s="258"/>
      <c r="AIJ327" s="258"/>
      <c r="AIK327" s="258"/>
      <c r="AIL327" s="258"/>
      <c r="AIM327" s="258"/>
      <c r="AIN327" s="258"/>
      <c r="AIO327" s="258"/>
      <c r="AIP327" s="258"/>
      <c r="AIQ327" s="258"/>
      <c r="AIR327" s="258"/>
      <c r="AIS327" s="258"/>
      <c r="AIT327" s="258"/>
      <c r="AIU327" s="258"/>
      <c r="AIV327" s="258"/>
      <c r="AIW327" s="258"/>
      <c r="AIX327" s="258"/>
      <c r="AIY327" s="258"/>
      <c r="AIZ327" s="258"/>
      <c r="AJA327" s="258"/>
      <c r="AJB327" s="258"/>
      <c r="AJC327" s="258"/>
      <c r="AJD327" s="258"/>
      <c r="AJE327" s="258"/>
      <c r="AJF327" s="258"/>
      <c r="AJG327" s="258"/>
      <c r="AJH327" s="258"/>
      <c r="AJI327" s="258"/>
      <c r="AJJ327" s="258"/>
      <c r="AJK327" s="258"/>
      <c r="AJL327" s="258"/>
      <c r="AJM327" s="258"/>
      <c r="AJN327" s="258"/>
      <c r="AJO327" s="258"/>
      <c r="AJP327" s="258"/>
      <c r="AJQ327" s="258"/>
      <c r="AJR327" s="258"/>
      <c r="AJS327" s="258"/>
      <c r="AJT327" s="258"/>
      <c r="AJU327" s="258"/>
      <c r="AJV327" s="258"/>
      <c r="AJW327" s="258"/>
      <c r="AJX327" s="258"/>
      <c r="AJY327" s="258"/>
      <c r="AJZ327" s="258"/>
      <c r="AKA327" s="258"/>
      <c r="AKB327" s="258"/>
      <c r="AKC327" s="258"/>
      <c r="AKD327" s="258"/>
      <c r="AKE327" s="258"/>
      <c r="AKF327" s="258"/>
      <c r="AKG327" s="258"/>
      <c r="AKH327" s="258"/>
      <c r="AKI327" s="258"/>
      <c r="AKJ327" s="258"/>
      <c r="AKK327" s="258"/>
      <c r="AKL327" s="258"/>
      <c r="AKM327" s="258"/>
      <c r="AKN327" s="258"/>
      <c r="AKO327" s="258"/>
      <c r="AKP327" s="258"/>
      <c r="AKQ327" s="258"/>
      <c r="AKR327" s="258"/>
      <c r="AKS327" s="258"/>
      <c r="AKT327" s="258"/>
      <c r="AKU327" s="258"/>
      <c r="AKV327" s="258"/>
      <c r="AKW327" s="258"/>
      <c r="AKX327" s="258"/>
      <c r="AKY327" s="258"/>
      <c r="AKZ327" s="258"/>
      <c r="ALA327" s="258"/>
      <c r="ALB327" s="258"/>
      <c r="ALC327" s="258"/>
      <c r="ALD327" s="258"/>
      <c r="ALE327" s="258"/>
      <c r="ALF327" s="258"/>
      <c r="ALG327" s="258"/>
      <c r="ALH327" s="258"/>
      <c r="ALI327" s="258"/>
      <c r="ALJ327" s="258"/>
      <c r="ALK327" s="258"/>
      <c r="ALL327" s="258"/>
      <c r="ALM327" s="258"/>
      <c r="ALN327" s="258"/>
      <c r="ALO327" s="258"/>
      <c r="ALP327" s="258"/>
      <c r="ALQ327" s="258"/>
      <c r="ALR327" s="258"/>
      <c r="ALS327" s="258"/>
      <c r="ALT327" s="258"/>
      <c r="ALU327" s="258"/>
      <c r="ALV327" s="258"/>
      <c r="ALW327" s="258"/>
      <c r="ALX327" s="258"/>
      <c r="ALY327" s="258"/>
      <c r="ALZ327" s="258"/>
      <c r="AMA327" s="258"/>
      <c r="AMB327" s="258"/>
      <c r="AMC327" s="258"/>
    </row>
    <row r="328" customFormat="false" ht="27.75" hidden="false" customHeight="true" outlineLevel="0" collapsed="false">
      <c r="A328" s="930"/>
      <c r="B328" s="930"/>
      <c r="C328" s="930"/>
      <c r="D328" s="930"/>
      <c r="E328" s="930"/>
      <c r="F328" s="930"/>
      <c r="G328" s="931" t="s">
        <v>134</v>
      </c>
      <c r="H328" s="932" t="n">
        <f aca="false">Dados!D40</f>
        <v>0.02</v>
      </c>
      <c r="I328" s="933" t="n">
        <f aca="false">SUM(I326:I327)</f>
        <v>0</v>
      </c>
      <c r="J328" s="934"/>
      <c r="L328" s="468"/>
      <c r="M328" s="468"/>
      <c r="N328" s="468"/>
      <c r="O328" s="468"/>
      <c r="P328" s="468"/>
      <c r="Q328" s="468"/>
      <c r="R328" s="468"/>
      <c r="S328" s="837"/>
      <c r="W328" s="258"/>
      <c r="X328" s="258"/>
      <c r="Y328" s="258"/>
      <c r="Z328" s="258"/>
      <c r="AA328" s="258"/>
      <c r="AB328" s="258"/>
      <c r="AC328" s="258"/>
      <c r="AD328" s="258"/>
      <c r="AE328" s="258"/>
      <c r="AF328" s="258"/>
      <c r="AG328" s="258"/>
      <c r="AH328" s="258"/>
      <c r="AI328" s="258"/>
      <c r="AJ328" s="258"/>
      <c r="AK328" s="258"/>
      <c r="AL328" s="258"/>
      <c r="AM328" s="258"/>
      <c r="AN328" s="258"/>
      <c r="AO328" s="258"/>
      <c r="AP328" s="258"/>
      <c r="AQ328" s="258"/>
      <c r="AR328" s="258"/>
      <c r="AS328" s="258"/>
      <c r="AT328" s="258"/>
      <c r="AU328" s="258"/>
      <c r="AV328" s="258"/>
      <c r="AW328" s="258"/>
      <c r="AX328" s="258"/>
      <c r="AY328" s="258"/>
      <c r="AZ328" s="258"/>
      <c r="BA328" s="258"/>
      <c r="BB328" s="258"/>
      <c r="BC328" s="258"/>
      <c r="BD328" s="258"/>
      <c r="BE328" s="258"/>
      <c r="BF328" s="258"/>
      <c r="BG328" s="258"/>
      <c r="BH328" s="258"/>
      <c r="BI328" s="258"/>
      <c r="BJ328" s="258"/>
      <c r="BK328" s="258"/>
      <c r="BL328" s="258"/>
      <c r="BM328" s="258"/>
      <c r="BN328" s="258"/>
      <c r="BO328" s="258"/>
      <c r="BP328" s="258"/>
      <c r="BQ328" s="258"/>
      <c r="BR328" s="258"/>
      <c r="BS328" s="258"/>
      <c r="BT328" s="258"/>
      <c r="BU328" s="258"/>
      <c r="BV328" s="258"/>
      <c r="BW328" s="258"/>
      <c r="BX328" s="258"/>
      <c r="BY328" s="258"/>
      <c r="BZ328" s="258"/>
      <c r="CA328" s="258"/>
      <c r="CB328" s="258"/>
      <c r="CC328" s="258"/>
      <c r="CD328" s="258"/>
      <c r="CE328" s="258"/>
      <c r="CF328" s="258"/>
      <c r="CG328" s="258"/>
      <c r="CH328" s="258"/>
      <c r="CI328" s="258"/>
      <c r="CJ328" s="258"/>
      <c r="CK328" s="258"/>
      <c r="CL328" s="258"/>
      <c r="CM328" s="258"/>
      <c r="CN328" s="258"/>
      <c r="CO328" s="258"/>
      <c r="CP328" s="258"/>
      <c r="CQ328" s="258"/>
      <c r="CR328" s="258"/>
      <c r="CS328" s="258"/>
      <c r="CT328" s="258"/>
      <c r="CU328" s="258"/>
      <c r="CV328" s="258"/>
      <c r="CW328" s="258"/>
      <c r="CX328" s="258"/>
      <c r="CY328" s="258"/>
      <c r="CZ328" s="258"/>
      <c r="DA328" s="258"/>
      <c r="DB328" s="258"/>
      <c r="DC328" s="258"/>
      <c r="DD328" s="258"/>
      <c r="DE328" s="258"/>
      <c r="DF328" s="258"/>
      <c r="DG328" s="258"/>
      <c r="DH328" s="258"/>
      <c r="DI328" s="258"/>
      <c r="DJ328" s="258"/>
      <c r="DK328" s="258"/>
      <c r="DL328" s="258"/>
      <c r="DM328" s="258"/>
      <c r="DN328" s="258"/>
      <c r="DO328" s="258"/>
      <c r="DP328" s="258"/>
      <c r="DQ328" s="258"/>
      <c r="DR328" s="258"/>
      <c r="DS328" s="258"/>
      <c r="DT328" s="258"/>
      <c r="DU328" s="258"/>
      <c r="DV328" s="258"/>
      <c r="DW328" s="258"/>
      <c r="DX328" s="258"/>
      <c r="DY328" s="258"/>
      <c r="DZ328" s="258"/>
      <c r="EA328" s="258"/>
      <c r="EB328" s="258"/>
      <c r="EC328" s="258"/>
      <c r="ED328" s="258"/>
      <c r="EE328" s="258"/>
      <c r="EF328" s="258"/>
      <c r="EG328" s="258"/>
      <c r="EH328" s="258"/>
      <c r="EI328" s="258"/>
      <c r="EJ328" s="258"/>
      <c r="EK328" s="258"/>
      <c r="EL328" s="258"/>
      <c r="EM328" s="258"/>
      <c r="EN328" s="258"/>
      <c r="EO328" s="258"/>
      <c r="EP328" s="258"/>
      <c r="EQ328" s="258"/>
      <c r="ER328" s="258"/>
      <c r="ES328" s="258"/>
      <c r="ET328" s="258"/>
      <c r="EU328" s="258"/>
      <c r="EV328" s="258"/>
      <c r="EW328" s="258"/>
      <c r="EX328" s="258"/>
      <c r="EY328" s="258"/>
      <c r="EZ328" s="258"/>
      <c r="FA328" s="258"/>
      <c r="FB328" s="258"/>
      <c r="FC328" s="258"/>
      <c r="FD328" s="258"/>
      <c r="FE328" s="258"/>
      <c r="FF328" s="258"/>
      <c r="FG328" s="258"/>
      <c r="FH328" s="258"/>
      <c r="FI328" s="258"/>
      <c r="FJ328" s="258"/>
      <c r="FK328" s="258"/>
      <c r="FL328" s="258"/>
      <c r="FM328" s="258"/>
      <c r="FN328" s="258"/>
      <c r="FO328" s="258"/>
      <c r="FP328" s="258"/>
      <c r="FQ328" s="258"/>
      <c r="FR328" s="258"/>
      <c r="FS328" s="258"/>
      <c r="FT328" s="258"/>
      <c r="FU328" s="258"/>
      <c r="FV328" s="258"/>
      <c r="FW328" s="258"/>
      <c r="FX328" s="258"/>
      <c r="FY328" s="258"/>
      <c r="FZ328" s="258"/>
      <c r="GA328" s="258"/>
      <c r="GB328" s="258"/>
      <c r="GC328" s="258"/>
      <c r="GD328" s="258"/>
      <c r="GE328" s="258"/>
      <c r="GF328" s="258"/>
      <c r="GG328" s="258"/>
      <c r="GH328" s="258"/>
      <c r="GI328" s="258"/>
      <c r="GJ328" s="258"/>
      <c r="GK328" s="258"/>
      <c r="GL328" s="258"/>
      <c r="GM328" s="258"/>
      <c r="GN328" s="258"/>
      <c r="GO328" s="258"/>
      <c r="GP328" s="258"/>
      <c r="GQ328" s="258"/>
      <c r="GR328" s="258"/>
      <c r="GS328" s="258"/>
      <c r="GT328" s="258"/>
      <c r="GU328" s="258"/>
      <c r="GV328" s="258"/>
      <c r="GW328" s="258"/>
      <c r="GX328" s="258"/>
      <c r="GY328" s="258"/>
      <c r="GZ328" s="258"/>
      <c r="HA328" s="258"/>
      <c r="HB328" s="258"/>
      <c r="HC328" s="258"/>
      <c r="HD328" s="258"/>
      <c r="HE328" s="258"/>
      <c r="HF328" s="258"/>
      <c r="HG328" s="258"/>
      <c r="HH328" s="258"/>
      <c r="HI328" s="258"/>
      <c r="HJ328" s="258"/>
      <c r="HK328" s="258"/>
      <c r="HL328" s="258"/>
      <c r="HM328" s="258"/>
      <c r="HN328" s="258"/>
      <c r="HO328" s="258"/>
      <c r="HP328" s="258"/>
      <c r="HQ328" s="258"/>
      <c r="HR328" s="258"/>
      <c r="HS328" s="258"/>
      <c r="HT328" s="258"/>
      <c r="HU328" s="258"/>
      <c r="HV328" s="258"/>
      <c r="HW328" s="258"/>
      <c r="HX328" s="258"/>
      <c r="HY328" s="258"/>
      <c r="HZ328" s="258"/>
      <c r="IA328" s="258"/>
      <c r="IB328" s="258"/>
      <c r="IC328" s="258"/>
      <c r="ID328" s="258"/>
      <c r="IE328" s="258"/>
      <c r="IF328" s="258"/>
      <c r="IG328" s="258"/>
      <c r="IH328" s="258"/>
      <c r="II328" s="258"/>
      <c r="IJ328" s="258"/>
      <c r="IK328" s="258"/>
      <c r="IL328" s="258"/>
      <c r="IM328" s="258"/>
      <c r="IN328" s="258"/>
      <c r="IO328" s="258"/>
      <c r="IP328" s="258"/>
      <c r="IQ328" s="258"/>
      <c r="IR328" s="258"/>
      <c r="IS328" s="258"/>
      <c r="IT328" s="258"/>
      <c r="IU328" s="258"/>
      <c r="IV328" s="258"/>
      <c r="IW328" s="258"/>
      <c r="IX328" s="258"/>
      <c r="IY328" s="258"/>
      <c r="IZ328" s="258"/>
      <c r="JA328" s="258"/>
      <c r="JB328" s="258"/>
      <c r="JC328" s="258"/>
      <c r="JD328" s="258"/>
      <c r="JE328" s="258"/>
      <c r="JF328" s="258"/>
      <c r="JG328" s="258"/>
      <c r="JH328" s="258"/>
      <c r="JI328" s="258"/>
      <c r="JJ328" s="258"/>
      <c r="JK328" s="258"/>
      <c r="JL328" s="258"/>
      <c r="JM328" s="258"/>
      <c r="JN328" s="258"/>
      <c r="JO328" s="258"/>
      <c r="JP328" s="258"/>
      <c r="JQ328" s="258"/>
      <c r="JR328" s="258"/>
      <c r="JS328" s="258"/>
      <c r="JT328" s="258"/>
      <c r="JU328" s="258"/>
      <c r="JV328" s="258"/>
      <c r="JW328" s="258"/>
      <c r="JX328" s="258"/>
      <c r="JY328" s="258"/>
      <c r="JZ328" s="258"/>
      <c r="KA328" s="258"/>
      <c r="KB328" s="258"/>
      <c r="KC328" s="258"/>
      <c r="KD328" s="258"/>
      <c r="KE328" s="258"/>
      <c r="KF328" s="258"/>
      <c r="KG328" s="258"/>
      <c r="KH328" s="258"/>
      <c r="KI328" s="258"/>
      <c r="KJ328" s="258"/>
      <c r="KK328" s="258"/>
      <c r="KL328" s="258"/>
      <c r="KM328" s="258"/>
      <c r="KN328" s="258"/>
      <c r="KO328" s="258"/>
      <c r="KP328" s="258"/>
      <c r="KQ328" s="258"/>
      <c r="KR328" s="258"/>
      <c r="KS328" s="258"/>
      <c r="KT328" s="258"/>
      <c r="KU328" s="258"/>
      <c r="KV328" s="258"/>
      <c r="KW328" s="258"/>
      <c r="KX328" s="258"/>
      <c r="KY328" s="258"/>
      <c r="KZ328" s="258"/>
      <c r="LA328" s="258"/>
      <c r="LB328" s="258"/>
      <c r="LC328" s="258"/>
      <c r="LD328" s="258"/>
      <c r="LE328" s="258"/>
      <c r="LF328" s="258"/>
      <c r="LG328" s="258"/>
      <c r="LH328" s="258"/>
      <c r="LI328" s="258"/>
      <c r="LJ328" s="258"/>
      <c r="LK328" s="258"/>
      <c r="LL328" s="258"/>
      <c r="LM328" s="258"/>
      <c r="LN328" s="258"/>
      <c r="LO328" s="258"/>
      <c r="LP328" s="258"/>
      <c r="LQ328" s="258"/>
      <c r="LR328" s="258"/>
      <c r="LS328" s="258"/>
      <c r="LT328" s="258"/>
      <c r="LU328" s="258"/>
      <c r="LV328" s="258"/>
      <c r="LW328" s="258"/>
      <c r="LX328" s="258"/>
      <c r="LY328" s="258"/>
      <c r="LZ328" s="258"/>
      <c r="MA328" s="258"/>
      <c r="MB328" s="258"/>
      <c r="MC328" s="258"/>
      <c r="MD328" s="258"/>
      <c r="ME328" s="258"/>
      <c r="MF328" s="258"/>
      <c r="MG328" s="258"/>
      <c r="MH328" s="258"/>
      <c r="MI328" s="258"/>
      <c r="MJ328" s="258"/>
      <c r="MK328" s="258"/>
      <c r="ML328" s="258"/>
      <c r="MM328" s="258"/>
      <c r="MN328" s="258"/>
      <c r="MO328" s="258"/>
      <c r="MP328" s="258"/>
      <c r="MQ328" s="258"/>
      <c r="MR328" s="258"/>
      <c r="MS328" s="258"/>
      <c r="MT328" s="258"/>
      <c r="MU328" s="258"/>
      <c r="MV328" s="258"/>
      <c r="MW328" s="258"/>
      <c r="MX328" s="258"/>
      <c r="MY328" s="258"/>
      <c r="MZ328" s="258"/>
      <c r="NA328" s="258"/>
      <c r="NB328" s="258"/>
      <c r="NC328" s="258"/>
      <c r="ND328" s="258"/>
      <c r="NE328" s="258"/>
      <c r="NF328" s="258"/>
      <c r="NG328" s="258"/>
      <c r="NH328" s="258"/>
      <c r="NI328" s="258"/>
      <c r="NJ328" s="258"/>
      <c r="NK328" s="258"/>
      <c r="NL328" s="258"/>
      <c r="NM328" s="258"/>
      <c r="NN328" s="258"/>
      <c r="NO328" s="258"/>
      <c r="NP328" s="258"/>
      <c r="NQ328" s="258"/>
      <c r="NR328" s="258"/>
      <c r="NS328" s="258"/>
      <c r="NT328" s="258"/>
      <c r="NU328" s="258"/>
      <c r="NV328" s="258"/>
      <c r="NW328" s="258"/>
      <c r="NX328" s="258"/>
      <c r="NY328" s="258"/>
      <c r="NZ328" s="258"/>
      <c r="OA328" s="258"/>
      <c r="OB328" s="258"/>
      <c r="OC328" s="258"/>
      <c r="OD328" s="258"/>
      <c r="OE328" s="258"/>
      <c r="OF328" s="258"/>
      <c r="OG328" s="258"/>
      <c r="OH328" s="258"/>
      <c r="OI328" s="258"/>
      <c r="OJ328" s="258"/>
      <c r="OK328" s="258"/>
      <c r="OL328" s="258"/>
      <c r="OM328" s="258"/>
      <c r="ON328" s="258"/>
      <c r="OO328" s="258"/>
      <c r="OP328" s="258"/>
      <c r="OQ328" s="258"/>
      <c r="OR328" s="258"/>
      <c r="OS328" s="258"/>
      <c r="OT328" s="258"/>
      <c r="OU328" s="258"/>
      <c r="OV328" s="258"/>
      <c r="OW328" s="258"/>
      <c r="OX328" s="258"/>
      <c r="OY328" s="258"/>
      <c r="OZ328" s="258"/>
      <c r="PA328" s="258"/>
      <c r="PB328" s="258"/>
      <c r="PC328" s="258"/>
      <c r="PD328" s="258"/>
      <c r="PE328" s="258"/>
      <c r="PF328" s="258"/>
      <c r="PG328" s="258"/>
      <c r="PH328" s="258"/>
      <c r="PI328" s="258"/>
      <c r="PJ328" s="258"/>
      <c r="PK328" s="258"/>
      <c r="PL328" s="258"/>
      <c r="PM328" s="258"/>
      <c r="PN328" s="258"/>
      <c r="PO328" s="258"/>
      <c r="PP328" s="258"/>
      <c r="PQ328" s="258"/>
      <c r="PR328" s="258"/>
      <c r="PS328" s="258"/>
      <c r="PT328" s="258"/>
      <c r="PU328" s="258"/>
      <c r="PV328" s="258"/>
      <c r="PW328" s="258"/>
      <c r="PX328" s="258"/>
      <c r="PY328" s="258"/>
      <c r="PZ328" s="258"/>
      <c r="QA328" s="258"/>
      <c r="QB328" s="258"/>
      <c r="QC328" s="258"/>
      <c r="QD328" s="258"/>
      <c r="QE328" s="258"/>
      <c r="QF328" s="258"/>
      <c r="QG328" s="258"/>
      <c r="QH328" s="258"/>
      <c r="QI328" s="258"/>
      <c r="QJ328" s="258"/>
      <c r="QK328" s="258"/>
      <c r="QL328" s="258"/>
      <c r="QM328" s="258"/>
      <c r="QN328" s="258"/>
      <c r="QO328" s="258"/>
      <c r="QP328" s="258"/>
      <c r="QQ328" s="258"/>
      <c r="QR328" s="258"/>
      <c r="QS328" s="258"/>
      <c r="QT328" s="258"/>
      <c r="QU328" s="258"/>
      <c r="QV328" s="258"/>
      <c r="QW328" s="258"/>
      <c r="QX328" s="258"/>
      <c r="QY328" s="258"/>
      <c r="QZ328" s="258"/>
      <c r="RA328" s="258"/>
      <c r="RB328" s="258"/>
      <c r="RC328" s="258"/>
      <c r="RD328" s="258"/>
      <c r="RE328" s="258"/>
      <c r="RF328" s="258"/>
      <c r="RG328" s="258"/>
      <c r="RH328" s="258"/>
      <c r="RI328" s="258"/>
      <c r="RJ328" s="258"/>
      <c r="RK328" s="258"/>
      <c r="RL328" s="258"/>
      <c r="RM328" s="258"/>
      <c r="RN328" s="258"/>
      <c r="RO328" s="258"/>
      <c r="RP328" s="258"/>
      <c r="RQ328" s="258"/>
      <c r="RR328" s="258"/>
      <c r="RS328" s="258"/>
      <c r="RT328" s="258"/>
      <c r="RU328" s="258"/>
      <c r="RV328" s="258"/>
      <c r="RW328" s="258"/>
      <c r="RX328" s="258"/>
      <c r="RY328" s="258"/>
      <c r="RZ328" s="258"/>
      <c r="SA328" s="258"/>
      <c r="SB328" s="258"/>
      <c r="SC328" s="258"/>
      <c r="SD328" s="258"/>
      <c r="SE328" s="258"/>
      <c r="SF328" s="258"/>
      <c r="SG328" s="258"/>
      <c r="SH328" s="258"/>
      <c r="SI328" s="258"/>
      <c r="SJ328" s="258"/>
      <c r="SK328" s="258"/>
      <c r="SL328" s="258"/>
      <c r="SM328" s="258"/>
      <c r="SN328" s="258"/>
      <c r="SO328" s="258"/>
      <c r="SP328" s="258"/>
      <c r="SQ328" s="258"/>
      <c r="SR328" s="258"/>
      <c r="SS328" s="258"/>
      <c r="ST328" s="258"/>
      <c r="SU328" s="258"/>
      <c r="SV328" s="258"/>
      <c r="SW328" s="258"/>
      <c r="SX328" s="258"/>
      <c r="SY328" s="258"/>
      <c r="SZ328" s="258"/>
      <c r="TA328" s="258"/>
      <c r="TB328" s="258"/>
      <c r="TC328" s="258"/>
      <c r="TD328" s="258"/>
      <c r="TE328" s="258"/>
      <c r="TF328" s="258"/>
      <c r="TG328" s="258"/>
      <c r="TH328" s="258"/>
      <c r="TI328" s="258"/>
      <c r="TJ328" s="258"/>
      <c r="TK328" s="258"/>
      <c r="TL328" s="258"/>
      <c r="TM328" s="258"/>
      <c r="TN328" s="258"/>
      <c r="TO328" s="258"/>
      <c r="TP328" s="258"/>
      <c r="TQ328" s="258"/>
      <c r="TR328" s="258"/>
      <c r="TS328" s="258"/>
      <c r="TT328" s="258"/>
      <c r="TU328" s="258"/>
      <c r="TV328" s="258"/>
      <c r="TW328" s="258"/>
      <c r="TX328" s="258"/>
      <c r="TY328" s="258"/>
      <c r="TZ328" s="258"/>
      <c r="UA328" s="258"/>
      <c r="UB328" s="258"/>
      <c r="UC328" s="258"/>
      <c r="UD328" s="258"/>
      <c r="UE328" s="258"/>
      <c r="UF328" s="258"/>
      <c r="UG328" s="258"/>
      <c r="UH328" s="258"/>
      <c r="UI328" s="258"/>
      <c r="UJ328" s="258"/>
      <c r="UK328" s="258"/>
      <c r="UL328" s="258"/>
      <c r="UM328" s="258"/>
      <c r="UN328" s="258"/>
      <c r="UO328" s="258"/>
      <c r="UP328" s="258"/>
      <c r="UQ328" s="258"/>
      <c r="UR328" s="258"/>
      <c r="US328" s="258"/>
      <c r="UT328" s="258"/>
      <c r="UU328" s="258"/>
      <c r="UV328" s="258"/>
      <c r="UW328" s="258"/>
      <c r="UX328" s="258"/>
      <c r="UY328" s="258"/>
      <c r="UZ328" s="258"/>
      <c r="VA328" s="258"/>
      <c r="VB328" s="258"/>
      <c r="VC328" s="258"/>
      <c r="VD328" s="258"/>
      <c r="VE328" s="258"/>
      <c r="VF328" s="258"/>
      <c r="VG328" s="258"/>
      <c r="VH328" s="258"/>
      <c r="VI328" s="258"/>
      <c r="VJ328" s="258"/>
      <c r="VK328" s="258"/>
      <c r="VL328" s="258"/>
      <c r="VM328" s="258"/>
      <c r="VN328" s="258"/>
      <c r="VO328" s="258"/>
      <c r="VP328" s="258"/>
      <c r="VQ328" s="258"/>
      <c r="VR328" s="258"/>
      <c r="VS328" s="258"/>
      <c r="VT328" s="258"/>
      <c r="VU328" s="258"/>
      <c r="VV328" s="258"/>
      <c r="VW328" s="258"/>
      <c r="VX328" s="258"/>
      <c r="VY328" s="258"/>
      <c r="VZ328" s="258"/>
      <c r="WA328" s="258"/>
      <c r="WB328" s="258"/>
      <c r="WC328" s="258"/>
      <c r="WD328" s="258"/>
      <c r="WE328" s="258"/>
      <c r="WF328" s="258"/>
      <c r="WG328" s="258"/>
      <c r="WH328" s="258"/>
      <c r="WI328" s="258"/>
      <c r="WJ328" s="258"/>
      <c r="WK328" s="258"/>
      <c r="WL328" s="258"/>
      <c r="WM328" s="258"/>
      <c r="WN328" s="258"/>
      <c r="WO328" s="258"/>
      <c r="WP328" s="258"/>
      <c r="WQ328" s="258"/>
      <c r="WR328" s="258"/>
      <c r="WS328" s="258"/>
      <c r="WT328" s="258"/>
      <c r="WU328" s="258"/>
      <c r="WV328" s="258"/>
      <c r="WW328" s="258"/>
      <c r="WX328" s="258"/>
      <c r="WY328" s="258"/>
      <c r="WZ328" s="258"/>
      <c r="XA328" s="258"/>
      <c r="XB328" s="258"/>
      <c r="XC328" s="258"/>
      <c r="XD328" s="258"/>
      <c r="XE328" s="258"/>
      <c r="XF328" s="258"/>
      <c r="XG328" s="258"/>
      <c r="XH328" s="258"/>
      <c r="XI328" s="258"/>
      <c r="XJ328" s="258"/>
      <c r="XK328" s="258"/>
      <c r="XL328" s="258"/>
      <c r="XM328" s="258"/>
      <c r="XN328" s="258"/>
      <c r="XO328" s="258"/>
      <c r="XP328" s="258"/>
      <c r="XQ328" s="258"/>
      <c r="XR328" s="258"/>
      <c r="XS328" s="258"/>
      <c r="XT328" s="258"/>
      <c r="XU328" s="258"/>
      <c r="XV328" s="258"/>
      <c r="XW328" s="258"/>
      <c r="XX328" s="258"/>
      <c r="XY328" s="258"/>
      <c r="XZ328" s="258"/>
      <c r="YA328" s="258"/>
      <c r="YB328" s="258"/>
      <c r="YC328" s="258"/>
      <c r="YD328" s="258"/>
      <c r="YE328" s="258"/>
      <c r="YF328" s="258"/>
      <c r="YG328" s="258"/>
      <c r="YH328" s="258"/>
      <c r="YI328" s="258"/>
      <c r="YJ328" s="258"/>
      <c r="YK328" s="258"/>
      <c r="YL328" s="258"/>
      <c r="YM328" s="258"/>
      <c r="YN328" s="258"/>
      <c r="YO328" s="258"/>
      <c r="YP328" s="258"/>
      <c r="YQ328" s="258"/>
      <c r="YR328" s="258"/>
      <c r="YS328" s="258"/>
      <c r="YT328" s="258"/>
      <c r="YU328" s="258"/>
      <c r="YV328" s="258"/>
      <c r="YW328" s="258"/>
      <c r="YX328" s="258"/>
      <c r="YY328" s="258"/>
      <c r="YZ328" s="258"/>
      <c r="ZA328" s="258"/>
      <c r="ZB328" s="258"/>
      <c r="ZC328" s="258"/>
      <c r="ZD328" s="258"/>
      <c r="ZE328" s="258"/>
      <c r="ZF328" s="258"/>
      <c r="ZG328" s="258"/>
      <c r="ZH328" s="258"/>
      <c r="ZI328" s="258"/>
      <c r="ZJ328" s="258"/>
      <c r="ZK328" s="258"/>
      <c r="ZL328" s="258"/>
      <c r="ZM328" s="258"/>
      <c r="ZN328" s="258"/>
      <c r="ZO328" s="258"/>
      <c r="ZP328" s="258"/>
      <c r="ZQ328" s="258"/>
      <c r="ZR328" s="258"/>
      <c r="ZS328" s="258"/>
      <c r="ZT328" s="258"/>
      <c r="ZU328" s="258"/>
      <c r="ZV328" s="258"/>
      <c r="ZW328" s="258"/>
      <c r="ZX328" s="258"/>
      <c r="ZY328" s="258"/>
      <c r="ZZ328" s="258"/>
      <c r="AAA328" s="258"/>
      <c r="AAB328" s="258"/>
      <c r="AAC328" s="258"/>
      <c r="AAD328" s="258"/>
      <c r="AAE328" s="258"/>
      <c r="AAF328" s="258"/>
      <c r="AAG328" s="258"/>
      <c r="AAH328" s="258"/>
      <c r="AAI328" s="258"/>
      <c r="AAJ328" s="258"/>
      <c r="AAK328" s="258"/>
      <c r="AAL328" s="258"/>
      <c r="AAM328" s="258"/>
      <c r="AAN328" s="258"/>
      <c r="AAO328" s="258"/>
      <c r="AAP328" s="258"/>
      <c r="AAQ328" s="258"/>
      <c r="AAR328" s="258"/>
      <c r="AAS328" s="258"/>
      <c r="AAT328" s="258"/>
      <c r="AAU328" s="258"/>
      <c r="AAV328" s="258"/>
      <c r="AAW328" s="258"/>
      <c r="AAX328" s="258"/>
      <c r="AAY328" s="258"/>
      <c r="AAZ328" s="258"/>
      <c r="ABA328" s="258"/>
      <c r="ABB328" s="258"/>
      <c r="ABC328" s="258"/>
      <c r="ABD328" s="258"/>
      <c r="ABE328" s="258"/>
      <c r="ABF328" s="258"/>
      <c r="ABG328" s="258"/>
      <c r="ABH328" s="258"/>
      <c r="ABI328" s="258"/>
      <c r="ABJ328" s="258"/>
      <c r="ABK328" s="258"/>
      <c r="ABL328" s="258"/>
      <c r="ABM328" s="258"/>
      <c r="ABN328" s="258"/>
      <c r="ABO328" s="258"/>
      <c r="ABP328" s="258"/>
      <c r="ABQ328" s="258"/>
      <c r="ABR328" s="258"/>
      <c r="ABS328" s="258"/>
      <c r="ABT328" s="258"/>
      <c r="ABU328" s="258"/>
      <c r="ABV328" s="258"/>
      <c r="ABW328" s="258"/>
      <c r="ABX328" s="258"/>
      <c r="ABY328" s="258"/>
      <c r="ABZ328" s="258"/>
      <c r="ACA328" s="258"/>
      <c r="ACB328" s="258"/>
      <c r="ACC328" s="258"/>
      <c r="ACD328" s="258"/>
      <c r="ACE328" s="258"/>
      <c r="ACF328" s="258"/>
      <c r="ACG328" s="258"/>
      <c r="ACH328" s="258"/>
      <c r="ACI328" s="258"/>
      <c r="ACJ328" s="258"/>
      <c r="ACK328" s="258"/>
      <c r="ACL328" s="258"/>
      <c r="ACM328" s="258"/>
      <c r="ACN328" s="258"/>
      <c r="ACO328" s="258"/>
      <c r="ACP328" s="258"/>
      <c r="ACQ328" s="258"/>
      <c r="ACR328" s="258"/>
      <c r="ACS328" s="258"/>
      <c r="ACT328" s="258"/>
      <c r="ACU328" s="258"/>
      <c r="ACV328" s="258"/>
      <c r="ACW328" s="258"/>
      <c r="ACX328" s="258"/>
      <c r="ACY328" s="258"/>
      <c r="ACZ328" s="258"/>
      <c r="ADA328" s="258"/>
      <c r="ADB328" s="258"/>
      <c r="ADC328" s="258"/>
      <c r="ADD328" s="258"/>
      <c r="ADE328" s="258"/>
      <c r="ADF328" s="258"/>
      <c r="ADG328" s="258"/>
      <c r="ADH328" s="258"/>
      <c r="ADI328" s="258"/>
      <c r="ADJ328" s="258"/>
      <c r="ADK328" s="258"/>
      <c r="ADL328" s="258"/>
      <c r="ADM328" s="258"/>
      <c r="ADN328" s="258"/>
      <c r="ADO328" s="258"/>
      <c r="ADP328" s="258"/>
      <c r="ADQ328" s="258"/>
      <c r="ADR328" s="258"/>
      <c r="ADS328" s="258"/>
      <c r="ADT328" s="258"/>
      <c r="ADU328" s="258"/>
      <c r="ADV328" s="258"/>
      <c r="ADW328" s="258"/>
      <c r="ADX328" s="258"/>
      <c r="ADY328" s="258"/>
      <c r="ADZ328" s="258"/>
      <c r="AEA328" s="258"/>
      <c r="AEB328" s="258"/>
      <c r="AEC328" s="258"/>
      <c r="AED328" s="258"/>
      <c r="AEE328" s="258"/>
      <c r="AEF328" s="258"/>
      <c r="AEG328" s="258"/>
      <c r="AEH328" s="258"/>
      <c r="AEI328" s="258"/>
      <c r="AEJ328" s="258"/>
      <c r="AEK328" s="258"/>
      <c r="AEL328" s="258"/>
      <c r="AEM328" s="258"/>
      <c r="AEN328" s="258"/>
      <c r="AEO328" s="258"/>
      <c r="AEP328" s="258"/>
      <c r="AEQ328" s="258"/>
      <c r="AER328" s="258"/>
      <c r="AES328" s="258"/>
      <c r="AET328" s="258"/>
      <c r="AEU328" s="258"/>
      <c r="AEV328" s="258"/>
      <c r="AEW328" s="258"/>
      <c r="AEX328" s="258"/>
      <c r="AEY328" s="258"/>
      <c r="AEZ328" s="258"/>
      <c r="AFA328" s="258"/>
      <c r="AFB328" s="258"/>
      <c r="AFC328" s="258"/>
      <c r="AFD328" s="258"/>
      <c r="AFE328" s="258"/>
      <c r="AFF328" s="258"/>
      <c r="AFG328" s="258"/>
      <c r="AFH328" s="258"/>
      <c r="AFI328" s="258"/>
      <c r="AFJ328" s="258"/>
      <c r="AFK328" s="258"/>
      <c r="AFL328" s="258"/>
      <c r="AFM328" s="258"/>
      <c r="AFN328" s="258"/>
      <c r="AFO328" s="258"/>
      <c r="AFP328" s="258"/>
      <c r="AFQ328" s="258"/>
      <c r="AFR328" s="258"/>
      <c r="AFS328" s="258"/>
      <c r="AFT328" s="258"/>
      <c r="AFU328" s="258"/>
      <c r="AFV328" s="258"/>
      <c r="AFW328" s="258"/>
      <c r="AFX328" s="258"/>
      <c r="AFY328" s="258"/>
      <c r="AFZ328" s="258"/>
      <c r="AGA328" s="258"/>
      <c r="AGB328" s="258"/>
      <c r="AGC328" s="258"/>
      <c r="AGD328" s="258"/>
      <c r="AGE328" s="258"/>
      <c r="AGF328" s="258"/>
      <c r="AGG328" s="258"/>
      <c r="AGH328" s="258"/>
      <c r="AGI328" s="258"/>
      <c r="AGJ328" s="258"/>
      <c r="AGK328" s="258"/>
      <c r="AGL328" s="258"/>
      <c r="AGM328" s="258"/>
      <c r="AGN328" s="258"/>
      <c r="AGO328" s="258"/>
      <c r="AGP328" s="258"/>
      <c r="AGQ328" s="258"/>
      <c r="AGR328" s="258"/>
      <c r="AGS328" s="258"/>
      <c r="AGT328" s="258"/>
      <c r="AGU328" s="258"/>
      <c r="AGV328" s="258"/>
      <c r="AGW328" s="258"/>
      <c r="AGX328" s="258"/>
      <c r="AGY328" s="258"/>
      <c r="AGZ328" s="258"/>
      <c r="AHA328" s="258"/>
      <c r="AHB328" s="258"/>
      <c r="AHC328" s="258"/>
      <c r="AHD328" s="258"/>
      <c r="AHE328" s="258"/>
      <c r="AHF328" s="258"/>
      <c r="AHG328" s="258"/>
      <c r="AHH328" s="258"/>
      <c r="AHI328" s="258"/>
      <c r="AHJ328" s="258"/>
      <c r="AHK328" s="258"/>
      <c r="AHL328" s="258"/>
      <c r="AHM328" s="258"/>
      <c r="AHN328" s="258"/>
      <c r="AHO328" s="258"/>
      <c r="AHP328" s="258"/>
      <c r="AHQ328" s="258"/>
      <c r="AHR328" s="258"/>
      <c r="AHS328" s="258"/>
      <c r="AHT328" s="258"/>
      <c r="AHU328" s="258"/>
      <c r="AHV328" s="258"/>
      <c r="AHW328" s="258"/>
      <c r="AHX328" s="258"/>
      <c r="AHY328" s="258"/>
      <c r="AHZ328" s="258"/>
      <c r="AIA328" s="258"/>
      <c r="AIB328" s="258"/>
      <c r="AIC328" s="258"/>
      <c r="AID328" s="258"/>
      <c r="AIE328" s="258"/>
      <c r="AIF328" s="258"/>
      <c r="AIG328" s="258"/>
      <c r="AIH328" s="258"/>
      <c r="AII328" s="258"/>
      <c r="AIJ328" s="258"/>
      <c r="AIK328" s="258"/>
      <c r="AIL328" s="258"/>
      <c r="AIM328" s="258"/>
      <c r="AIN328" s="258"/>
      <c r="AIO328" s="258"/>
      <c r="AIP328" s="258"/>
      <c r="AIQ328" s="258"/>
      <c r="AIR328" s="258"/>
      <c r="AIS328" s="258"/>
      <c r="AIT328" s="258"/>
      <c r="AIU328" s="258"/>
      <c r="AIV328" s="258"/>
      <c r="AIW328" s="258"/>
      <c r="AIX328" s="258"/>
      <c r="AIY328" s="258"/>
      <c r="AIZ328" s="258"/>
      <c r="AJA328" s="258"/>
      <c r="AJB328" s="258"/>
      <c r="AJC328" s="258"/>
      <c r="AJD328" s="258"/>
      <c r="AJE328" s="258"/>
      <c r="AJF328" s="258"/>
      <c r="AJG328" s="258"/>
      <c r="AJH328" s="258"/>
      <c r="AJI328" s="258"/>
      <c r="AJJ328" s="258"/>
      <c r="AJK328" s="258"/>
      <c r="AJL328" s="258"/>
      <c r="AJM328" s="258"/>
      <c r="AJN328" s="258"/>
      <c r="AJO328" s="258"/>
      <c r="AJP328" s="258"/>
      <c r="AJQ328" s="258"/>
      <c r="AJR328" s="258"/>
      <c r="AJS328" s="258"/>
      <c r="AJT328" s="258"/>
      <c r="AJU328" s="258"/>
      <c r="AJV328" s="258"/>
      <c r="AJW328" s="258"/>
      <c r="AJX328" s="258"/>
      <c r="AJY328" s="258"/>
      <c r="AJZ328" s="258"/>
      <c r="AKA328" s="258"/>
      <c r="AKB328" s="258"/>
      <c r="AKC328" s="258"/>
      <c r="AKD328" s="258"/>
      <c r="AKE328" s="258"/>
      <c r="AKF328" s="258"/>
      <c r="AKG328" s="258"/>
      <c r="AKH328" s="258"/>
      <c r="AKI328" s="258"/>
      <c r="AKJ328" s="258"/>
      <c r="AKK328" s="258"/>
      <c r="AKL328" s="258"/>
      <c r="AKM328" s="258"/>
      <c r="AKN328" s="258"/>
      <c r="AKO328" s="258"/>
      <c r="AKP328" s="258"/>
      <c r="AKQ328" s="258"/>
      <c r="AKR328" s="258"/>
      <c r="AKS328" s="258"/>
      <c r="AKT328" s="258"/>
      <c r="AKU328" s="258"/>
      <c r="AKV328" s="258"/>
      <c r="AKW328" s="258"/>
      <c r="AKX328" s="258"/>
      <c r="AKY328" s="258"/>
      <c r="AKZ328" s="258"/>
      <c r="ALA328" s="258"/>
      <c r="ALB328" s="258"/>
      <c r="ALC328" s="258"/>
      <c r="ALD328" s="258"/>
      <c r="ALE328" s="258"/>
      <c r="ALF328" s="258"/>
      <c r="ALG328" s="258"/>
      <c r="ALH328" s="258"/>
      <c r="ALI328" s="258"/>
      <c r="ALJ328" s="258"/>
      <c r="ALK328" s="258"/>
      <c r="ALL328" s="258"/>
      <c r="ALM328" s="258"/>
      <c r="ALN328" s="258"/>
      <c r="ALO328" s="258"/>
      <c r="ALP328" s="258"/>
      <c r="ALQ328" s="258"/>
      <c r="ALR328" s="258"/>
      <c r="ALS328" s="258"/>
      <c r="ALT328" s="258"/>
      <c r="ALU328" s="258"/>
      <c r="ALV328" s="258"/>
      <c r="ALW328" s="258"/>
      <c r="ALX328" s="258"/>
      <c r="ALY328" s="258"/>
      <c r="ALZ328" s="258"/>
      <c r="AMA328" s="258"/>
      <c r="AMB328" s="258"/>
      <c r="AMC328" s="258"/>
    </row>
    <row r="329" customFormat="false" ht="39.75" hidden="false" customHeight="true" outlineLevel="0" collapsed="false">
      <c r="A329" s="935" t="str">
        <f aca="false">A311</f>
        <v>SUBSEÇÃO JUDICIÁRIA DE POUSO ALEGRE</v>
      </c>
      <c r="B329" s="935"/>
      <c r="C329" s="935"/>
      <c r="D329" s="935"/>
      <c r="E329" s="935"/>
      <c r="F329" s="935"/>
      <c r="G329" s="935"/>
      <c r="H329" s="935"/>
      <c r="I329" s="936" t="n">
        <f aca="false">I324+I328</f>
        <v>35085.64</v>
      </c>
      <c r="J329" s="937"/>
      <c r="L329" s="468"/>
      <c r="M329" s="468"/>
      <c r="N329" s="468"/>
      <c r="O329" s="468"/>
      <c r="P329" s="468"/>
      <c r="Q329" s="468"/>
      <c r="R329" s="468"/>
      <c r="S329" s="837"/>
    </row>
    <row r="330" customFormat="false" ht="32.25" hidden="false" customHeight="true" outlineLevel="0" collapsed="false">
      <c r="A330" s="846" t="str">
        <f aca="false">SOE!$A$7</f>
        <v>SUBSEÇÃO JUDICIÁRIA DE SÃO JOÃO DEL REI</v>
      </c>
      <c r="B330" s="846"/>
      <c r="C330" s="846"/>
      <c r="D330" s="15"/>
      <c r="E330" s="15"/>
      <c r="F330" s="15"/>
      <c r="G330" s="847" t="s">
        <v>12</v>
      </c>
      <c r="H330" s="848" t="n">
        <f aca="false">$H$7</f>
        <v>0</v>
      </c>
      <c r="I330" s="848"/>
      <c r="J330" s="849"/>
      <c r="L330" s="468"/>
      <c r="M330" s="468"/>
      <c r="N330" s="468"/>
      <c r="O330" s="468"/>
      <c r="P330" s="468"/>
      <c r="Q330" s="468"/>
      <c r="R330" s="468"/>
      <c r="S330" s="837"/>
    </row>
    <row r="331" customFormat="false" ht="21.75" hidden="false" customHeight="true" outlineLevel="0" collapsed="false">
      <c r="A331" s="850" t="s">
        <v>508</v>
      </c>
      <c r="B331" s="850"/>
      <c r="C331" s="850"/>
      <c r="D331" s="851" t="n">
        <f aca="false">SOE!$G$53</f>
        <v>8857.81</v>
      </c>
      <c r="E331" s="851" t="n">
        <f aca="false">SOE!$H$53</f>
        <v>0</v>
      </c>
      <c r="F331" s="851" t="n">
        <f aca="false">SOE!$I$53</f>
        <v>0</v>
      </c>
      <c r="G331" s="851" t="n">
        <f aca="false">SOE!$J$53</f>
        <v>0</v>
      </c>
      <c r="H331" s="851" t="n">
        <f aca="false">SOE!$K$53</f>
        <v>9078.29</v>
      </c>
      <c r="I331" s="852" t="n">
        <f aca="false">SOE!$L$53</f>
        <v>10803.59</v>
      </c>
      <c r="J331" s="852"/>
      <c r="L331" s="854" t="n">
        <f aca="false">SOE!G20</f>
        <v>3282.37</v>
      </c>
      <c r="M331" s="854" t="n">
        <f aca="false">SOE!H20</f>
        <v>0</v>
      </c>
      <c r="N331" s="854" t="n">
        <f aca="false">SOE!I20</f>
        <v>0</v>
      </c>
      <c r="O331" s="854" t="n">
        <f aca="false">SOE!J20</f>
        <v>0</v>
      </c>
      <c r="P331" s="854" t="n">
        <f aca="false">SOE!K20</f>
        <v>3282.37</v>
      </c>
      <c r="Q331" s="854" t="n">
        <f aca="false">SOE!L20</f>
        <v>4044.85858305455</v>
      </c>
      <c r="R331" s="468"/>
      <c r="S331" s="837"/>
    </row>
    <row r="332" customFormat="false" ht="21.75" hidden="false" customHeight="true" outlineLevel="0" collapsed="false">
      <c r="A332" s="855" t="s">
        <v>509</v>
      </c>
      <c r="B332" s="855"/>
      <c r="C332" s="855"/>
      <c r="D332" s="856" t="n">
        <f aca="false">Dados!$F$41</f>
        <v>1</v>
      </c>
      <c r="E332" s="856" t="n">
        <f aca="false">Dados!$H$41</f>
        <v>0</v>
      </c>
      <c r="F332" s="856" t="n">
        <f aca="false">Dados!$J$41</f>
        <v>0</v>
      </c>
      <c r="G332" s="856" t="n">
        <f aca="false">Dados!$L$41</f>
        <v>0</v>
      </c>
      <c r="H332" s="856" t="n">
        <f aca="false">Dados!$N$41</f>
        <v>1</v>
      </c>
      <c r="I332" s="858" t="n">
        <f aca="false">Dados!$P$41</f>
        <v>1</v>
      </c>
      <c r="J332" s="859"/>
      <c r="L332" s="468" t="n">
        <f aca="false">L331*D332*D333</f>
        <v>3282.37</v>
      </c>
      <c r="M332" s="468" t="n">
        <f aca="false">M331*E332*E333</f>
        <v>0</v>
      </c>
      <c r="N332" s="468" t="n">
        <f aca="false">N331*F332*F333</f>
        <v>0</v>
      </c>
      <c r="O332" s="468" t="n">
        <f aca="false">O331*G332*G333</f>
        <v>0</v>
      </c>
      <c r="P332" s="468" t="n">
        <f aca="false">P331*H332*H333</f>
        <v>6564.74</v>
      </c>
      <c r="Q332" s="938" t="n">
        <f aca="false">Q331*I332*I333</f>
        <v>8089.71716610909</v>
      </c>
      <c r="R332" s="938" t="n">
        <f aca="false">SUM(L332:Q332)</f>
        <v>17936.8271661091</v>
      </c>
      <c r="S332" s="869" t="n">
        <f aca="false">R332*R3</f>
        <v>5944.54792471778</v>
      </c>
      <c r="T332" s="281" t="s">
        <v>540</v>
      </c>
    </row>
    <row r="333" customFormat="false" ht="21.75" hidden="false" customHeight="true" outlineLevel="0" collapsed="false">
      <c r="A333" s="860" t="s">
        <v>510</v>
      </c>
      <c r="B333" s="860"/>
      <c r="C333" s="860"/>
      <c r="D333" s="861" t="n">
        <f aca="false">Dados!$G$41</f>
        <v>1</v>
      </c>
      <c r="E333" s="861" t="n">
        <f aca="false">Dados!$I$41</f>
        <v>0</v>
      </c>
      <c r="F333" s="861" t="n">
        <f aca="false">Dados!$K$41</f>
        <v>0</v>
      </c>
      <c r="G333" s="861" t="n">
        <f aca="false">Dados!$M$41</f>
        <v>0</v>
      </c>
      <c r="H333" s="861" t="n">
        <f aca="false">Dados!$O$41</f>
        <v>2</v>
      </c>
      <c r="I333" s="862" t="n">
        <f aca="false">Dados!$Q$41</f>
        <v>2</v>
      </c>
      <c r="J333" s="863"/>
      <c r="L333" s="468"/>
      <c r="M333" s="468"/>
      <c r="N333" s="468"/>
      <c r="O333" s="468"/>
      <c r="P333" s="468"/>
      <c r="Q333" s="468"/>
      <c r="R333" s="468"/>
      <c r="S333" s="837"/>
    </row>
    <row r="334" customFormat="false" ht="21.75" hidden="false" customHeight="true" outlineLevel="0" collapsed="false">
      <c r="A334" s="864" t="s">
        <v>5</v>
      </c>
      <c r="B334" s="864"/>
      <c r="C334" s="864"/>
      <c r="D334" s="865" t="n">
        <f aca="false">((D331*D332)*D333)</f>
        <v>8857.81</v>
      </c>
      <c r="E334" s="865" t="n">
        <f aca="false">((E331*E332)*E333)</f>
        <v>0</v>
      </c>
      <c r="F334" s="865" t="n">
        <f aca="false">((F331*F332)*F333)</f>
        <v>0</v>
      </c>
      <c r="G334" s="865" t="n">
        <f aca="false">((G331*G332)*G333)</f>
        <v>0</v>
      </c>
      <c r="H334" s="865" t="n">
        <f aca="false">((H331*H332)*H333)</f>
        <v>18156.58</v>
      </c>
      <c r="I334" s="866" t="n">
        <f aca="false">((I331*I332)*I333)</f>
        <v>21607.18</v>
      </c>
      <c r="J334" s="867"/>
      <c r="L334" s="468"/>
      <c r="M334" s="468"/>
      <c r="N334" s="468"/>
      <c r="O334" s="468"/>
      <c r="P334" s="468"/>
      <c r="Q334" s="468"/>
      <c r="R334" s="468"/>
      <c r="S334" s="837"/>
    </row>
    <row r="335" customFormat="false" ht="21.75" hidden="false" customHeight="true" outlineLevel="0" collapsed="false">
      <c r="A335" s="870" t="s">
        <v>511</v>
      </c>
      <c r="B335" s="871" t="s">
        <v>512</v>
      </c>
      <c r="C335" s="872" t="s">
        <v>513</v>
      </c>
      <c r="D335" s="873" t="n">
        <v>0</v>
      </c>
      <c r="E335" s="873" t="n">
        <v>0</v>
      </c>
      <c r="F335" s="873" t="n">
        <v>0</v>
      </c>
      <c r="G335" s="873" t="n">
        <v>0</v>
      </c>
      <c r="H335" s="873" t="n">
        <v>0</v>
      </c>
      <c r="I335" s="875" t="n">
        <v>0</v>
      </c>
      <c r="J335" s="876"/>
      <c r="L335" s="468"/>
      <c r="M335" s="468"/>
      <c r="N335" s="468"/>
      <c r="O335" s="468"/>
      <c r="P335" s="468"/>
      <c r="Q335" s="468"/>
      <c r="R335" s="468"/>
      <c r="S335" s="837"/>
    </row>
    <row r="336" customFormat="false" ht="21.75" hidden="false" customHeight="true" outlineLevel="0" collapsed="false">
      <c r="A336" s="870"/>
      <c r="B336" s="871"/>
      <c r="C336" s="877" t="s">
        <v>384</v>
      </c>
      <c r="D336" s="878" t="n">
        <f aca="false">ROUND((D331/30*D335),2)</f>
        <v>0</v>
      </c>
      <c r="E336" s="878" t="n">
        <f aca="false">ROUND((E331/30*E335),2)</f>
        <v>0</v>
      </c>
      <c r="F336" s="878" t="n">
        <f aca="false">ROUND((F331/30*F335),2)</f>
        <v>0</v>
      </c>
      <c r="G336" s="878" t="n">
        <f aca="false">ROUND((G331/30*G335),2)</f>
        <v>0</v>
      </c>
      <c r="H336" s="878" t="n">
        <f aca="false">ROUND((H331/30*H335),2)</f>
        <v>0</v>
      </c>
      <c r="I336" s="879" t="n">
        <f aca="false">ROUND((I331/30*I335),2)</f>
        <v>0</v>
      </c>
      <c r="J336" s="880"/>
      <c r="L336" s="468"/>
      <c r="M336" s="468"/>
      <c r="N336" s="468"/>
      <c r="O336" s="468"/>
      <c r="P336" s="468"/>
      <c r="Q336" s="468"/>
      <c r="R336" s="468"/>
      <c r="S336" s="837"/>
    </row>
    <row r="337" s="258" customFormat="true" ht="21.75" hidden="false" customHeight="true" outlineLevel="0" collapsed="false">
      <c r="A337" s="870"/>
      <c r="B337" s="881" t="s">
        <v>514</v>
      </c>
      <c r="C337" s="882" t="s">
        <v>515</v>
      </c>
      <c r="D337" s="883" t="n">
        <f aca="false">SOE!$G$87</f>
        <v>7215.28</v>
      </c>
      <c r="E337" s="883" t="n">
        <f aca="false">SOE!$H$87</f>
        <v>0</v>
      </c>
      <c r="F337" s="883" t="n">
        <f aca="false">SOE!$I$87</f>
        <v>0</v>
      </c>
      <c r="G337" s="883" t="n">
        <f aca="false">SOE!$J$87</f>
        <v>0</v>
      </c>
      <c r="H337" s="883" t="n">
        <f aca="false">SOE!$K$87</f>
        <v>7435.76</v>
      </c>
      <c r="I337" s="884" t="n">
        <f aca="false">SOE!$L$87</f>
        <v>8927.31</v>
      </c>
      <c r="J337" s="885"/>
      <c r="L337" s="468"/>
      <c r="M337" s="468"/>
      <c r="N337" s="468"/>
      <c r="O337" s="468"/>
      <c r="P337" s="468"/>
      <c r="Q337" s="468"/>
      <c r="R337" s="468"/>
      <c r="S337" s="837"/>
    </row>
    <row r="338" s="258" customFormat="true" ht="21.75" hidden="false" customHeight="true" outlineLevel="0" collapsed="false">
      <c r="A338" s="870"/>
      <c r="B338" s="881"/>
      <c r="C338" s="886" t="s">
        <v>516</v>
      </c>
      <c r="D338" s="887" t="n">
        <v>0</v>
      </c>
      <c r="E338" s="887" t="n">
        <v>0</v>
      </c>
      <c r="F338" s="887" t="n">
        <v>0</v>
      </c>
      <c r="G338" s="887" t="n">
        <v>0</v>
      </c>
      <c r="H338" s="887" t="n">
        <v>0</v>
      </c>
      <c r="I338" s="888" t="n">
        <v>0</v>
      </c>
      <c r="J338" s="889"/>
      <c r="L338" s="468"/>
      <c r="M338" s="468"/>
      <c r="N338" s="468"/>
      <c r="O338" s="468"/>
      <c r="P338" s="468"/>
      <c r="Q338" s="468"/>
      <c r="R338" s="468"/>
      <c r="S338" s="837"/>
    </row>
    <row r="339" s="258" customFormat="true" ht="21.75" hidden="false" customHeight="true" outlineLevel="0" collapsed="false">
      <c r="A339" s="870"/>
      <c r="B339" s="881"/>
      <c r="C339" s="890" t="s">
        <v>517</v>
      </c>
      <c r="D339" s="891" t="n">
        <f aca="false">ROUND(((D337/30)*D338),2)</f>
        <v>0</v>
      </c>
      <c r="E339" s="891" t="n">
        <f aca="false">ROUND(((E337/30)*E338),2)</f>
        <v>0</v>
      </c>
      <c r="F339" s="891" t="n">
        <f aca="false">ROUND(((F337/30)*F338),2)</f>
        <v>0</v>
      </c>
      <c r="G339" s="891" t="n">
        <f aca="false">ROUND(((G337/30)*G338),2)</f>
        <v>0</v>
      </c>
      <c r="H339" s="891" t="n">
        <f aca="false">ROUND(((H337/30)*H338),2)</f>
        <v>0</v>
      </c>
      <c r="I339" s="892" t="n">
        <f aca="false">ROUND(((I337/30)*I338),2)</f>
        <v>0</v>
      </c>
      <c r="J339" s="893"/>
      <c r="L339" s="468"/>
      <c r="M339" s="468"/>
      <c r="N339" s="468"/>
      <c r="O339" s="468"/>
      <c r="P339" s="468"/>
      <c r="Q339" s="468"/>
      <c r="R339" s="468"/>
      <c r="S339" s="837"/>
    </row>
    <row r="340" customFormat="false" ht="39" hidden="false" customHeight="true" outlineLevel="0" collapsed="false">
      <c r="A340" s="894" t="s">
        <v>518</v>
      </c>
      <c r="B340" s="894"/>
      <c r="C340" s="894"/>
      <c r="D340" s="895" t="n">
        <f aca="false">D336+D339</f>
        <v>0</v>
      </c>
      <c r="E340" s="895" t="n">
        <f aca="false">E336+E339</f>
        <v>0</v>
      </c>
      <c r="F340" s="895" t="n">
        <f aca="false">F336+F339</f>
        <v>0</v>
      </c>
      <c r="G340" s="895" t="n">
        <f aca="false">G336+G339</f>
        <v>0</v>
      </c>
      <c r="H340" s="895" t="n">
        <f aca="false">H336+H339</f>
        <v>0</v>
      </c>
      <c r="I340" s="896" t="n">
        <f aca="false">I336+I339</f>
        <v>0</v>
      </c>
      <c r="J340" s="897"/>
      <c r="L340" s="468"/>
      <c r="M340" s="468"/>
      <c r="N340" s="468"/>
      <c r="O340" s="468"/>
      <c r="P340" s="468"/>
      <c r="Q340" s="468"/>
      <c r="R340" s="468"/>
      <c r="S340" s="837"/>
    </row>
    <row r="341" customFormat="false" ht="39.75" hidden="false" customHeight="true" outlineLevel="0" collapsed="false">
      <c r="A341" s="898" t="str">
        <f aca="false">A18</f>
        <v>TOTAL CATEGORIA</v>
      </c>
      <c r="B341" s="899"/>
      <c r="C341" s="899"/>
      <c r="D341" s="900" t="n">
        <f aca="false">D334-D340</f>
        <v>8857.81</v>
      </c>
      <c r="E341" s="900" t="n">
        <f aca="false">E334-E340</f>
        <v>0</v>
      </c>
      <c r="F341" s="900" t="n">
        <f aca="false">F334-F340</f>
        <v>0</v>
      </c>
      <c r="G341" s="900" t="n">
        <f aca="false">G334-G340</f>
        <v>0</v>
      </c>
      <c r="H341" s="900" t="n">
        <f aca="false">H334-H340</f>
        <v>18156.58</v>
      </c>
      <c r="I341" s="901" t="n">
        <f aca="false">I334-I340</f>
        <v>21607.18</v>
      </c>
      <c r="J341" s="902"/>
      <c r="L341" s="468"/>
      <c r="M341" s="468"/>
      <c r="N341" s="468"/>
      <c r="O341" s="468"/>
      <c r="P341" s="468"/>
      <c r="Q341" s="468"/>
      <c r="R341" s="468"/>
      <c r="S341" s="837"/>
    </row>
    <row r="342" customFormat="false" ht="27.75" hidden="false" customHeight="true" outlineLevel="0" collapsed="false">
      <c r="A342" s="903" t="s">
        <v>534</v>
      </c>
      <c r="B342" s="903"/>
      <c r="C342" s="903"/>
      <c r="D342" s="903"/>
      <c r="E342" s="903"/>
      <c r="F342" s="903"/>
      <c r="G342" s="903"/>
      <c r="H342" s="903"/>
      <c r="I342" s="904" t="n">
        <f aca="false">SUM(D341:I341)</f>
        <v>48621.57</v>
      </c>
      <c r="J342" s="905" t="n">
        <f aca="false">RESUMO!F59</f>
        <v>0</v>
      </c>
      <c r="L342" s="468"/>
      <c r="M342" s="468"/>
      <c r="N342" s="468"/>
      <c r="O342" s="468"/>
      <c r="P342" s="468"/>
      <c r="Q342" s="468"/>
      <c r="R342" s="468"/>
      <c r="S342" s="837"/>
    </row>
    <row r="343" customFormat="false" ht="27.75" hidden="false" customHeight="true" outlineLevel="0" collapsed="false">
      <c r="A343" s="906" t="s">
        <v>521</v>
      </c>
      <c r="B343" s="906"/>
      <c r="C343" s="906"/>
      <c r="D343" s="906"/>
      <c r="E343" s="906"/>
      <c r="F343" s="906"/>
      <c r="G343" s="906"/>
      <c r="H343" s="906"/>
      <c r="I343" s="907" t="n">
        <f aca="false">RESUMO!N26</f>
        <v>48621.57</v>
      </c>
      <c r="J343" s="908"/>
      <c r="L343" s="468"/>
      <c r="M343" s="468"/>
      <c r="N343" s="468"/>
      <c r="O343" s="468"/>
      <c r="P343" s="468"/>
      <c r="Q343" s="468"/>
      <c r="R343" s="468"/>
      <c r="S343" s="837"/>
    </row>
    <row r="344" customFormat="false" ht="27.75" hidden="false" customHeight="true" outlineLevel="0" collapsed="false">
      <c r="A344" s="909" t="s">
        <v>522</v>
      </c>
      <c r="B344" s="909"/>
      <c r="C344" s="909"/>
      <c r="D344" s="909"/>
      <c r="E344" s="909"/>
      <c r="F344" s="909"/>
      <c r="G344" s="910"/>
      <c r="H344" s="911"/>
      <c r="I344" s="912"/>
      <c r="J344" s="912"/>
      <c r="L344" s="468"/>
      <c r="M344" s="468"/>
      <c r="N344" s="468"/>
      <c r="O344" s="468"/>
      <c r="P344" s="468"/>
      <c r="Q344" s="468"/>
      <c r="R344" s="468"/>
      <c r="S344" s="837"/>
    </row>
    <row r="345" customFormat="false" ht="27.75" hidden="false" customHeight="true" outlineLevel="0" collapsed="false">
      <c r="A345" s="913"/>
      <c r="B345" s="914"/>
      <c r="C345" s="915"/>
      <c r="D345" s="915"/>
      <c r="E345" s="915"/>
      <c r="F345" s="917"/>
      <c r="G345" s="918"/>
      <c r="H345" s="919"/>
      <c r="I345" s="920"/>
      <c r="J345" s="921"/>
      <c r="L345" s="922"/>
      <c r="M345" s="922"/>
      <c r="N345" s="922"/>
      <c r="O345" s="922"/>
      <c r="P345" s="922"/>
      <c r="Q345" s="922"/>
      <c r="R345" s="922"/>
      <c r="S345" s="923"/>
    </row>
    <row r="346" customFormat="false" ht="27.75" hidden="false" customHeight="true" outlineLevel="0" collapsed="false">
      <c r="A346" s="913"/>
      <c r="B346" s="924"/>
      <c r="C346" s="258"/>
      <c r="D346" s="258"/>
      <c r="E346" s="258"/>
      <c r="F346" s="925"/>
      <c r="G346" s="926"/>
      <c r="H346" s="927"/>
      <c r="I346" s="928"/>
      <c r="J346" s="929"/>
      <c r="L346" s="922"/>
      <c r="M346" s="922"/>
      <c r="N346" s="922"/>
      <c r="O346" s="922"/>
      <c r="P346" s="922"/>
      <c r="Q346" s="922"/>
      <c r="R346" s="922"/>
      <c r="S346" s="923"/>
      <c r="W346" s="258"/>
      <c r="X346" s="258"/>
      <c r="Y346" s="258"/>
      <c r="Z346" s="258"/>
      <c r="AA346" s="258"/>
      <c r="AB346" s="258"/>
      <c r="AC346" s="258"/>
      <c r="AD346" s="258"/>
      <c r="AE346" s="258"/>
      <c r="AF346" s="258"/>
      <c r="AG346" s="258"/>
      <c r="AH346" s="258"/>
      <c r="AI346" s="258"/>
      <c r="AJ346" s="258"/>
      <c r="AK346" s="258"/>
      <c r="AL346" s="258"/>
      <c r="AM346" s="258"/>
      <c r="AN346" s="258"/>
      <c r="AO346" s="258"/>
      <c r="AP346" s="258"/>
      <c r="AQ346" s="258"/>
      <c r="AR346" s="258"/>
      <c r="AS346" s="258"/>
      <c r="AT346" s="258"/>
      <c r="AU346" s="258"/>
      <c r="AV346" s="258"/>
      <c r="AW346" s="258"/>
      <c r="AX346" s="258"/>
      <c r="AY346" s="258"/>
      <c r="AZ346" s="258"/>
      <c r="BA346" s="258"/>
      <c r="BB346" s="258"/>
      <c r="BC346" s="258"/>
      <c r="BD346" s="258"/>
      <c r="BE346" s="258"/>
      <c r="BF346" s="258"/>
      <c r="BG346" s="258"/>
      <c r="BH346" s="258"/>
      <c r="BI346" s="258"/>
      <c r="BJ346" s="258"/>
      <c r="BK346" s="258"/>
      <c r="BL346" s="258"/>
      <c r="BM346" s="258"/>
      <c r="BN346" s="258"/>
      <c r="BO346" s="258"/>
      <c r="BP346" s="258"/>
      <c r="BQ346" s="258"/>
      <c r="BR346" s="258"/>
      <c r="BS346" s="258"/>
      <c r="BT346" s="258"/>
      <c r="BU346" s="258"/>
      <c r="BV346" s="258"/>
      <c r="BW346" s="258"/>
      <c r="BX346" s="258"/>
      <c r="BY346" s="258"/>
      <c r="BZ346" s="258"/>
      <c r="CA346" s="258"/>
      <c r="CB346" s="258"/>
      <c r="CC346" s="258"/>
      <c r="CD346" s="258"/>
      <c r="CE346" s="258"/>
      <c r="CF346" s="258"/>
      <c r="CG346" s="258"/>
      <c r="CH346" s="258"/>
      <c r="CI346" s="258"/>
      <c r="CJ346" s="258"/>
      <c r="CK346" s="258"/>
      <c r="CL346" s="258"/>
      <c r="CM346" s="258"/>
      <c r="CN346" s="258"/>
      <c r="CO346" s="258"/>
      <c r="CP346" s="258"/>
      <c r="CQ346" s="258"/>
      <c r="CR346" s="258"/>
      <c r="CS346" s="258"/>
      <c r="CT346" s="258"/>
      <c r="CU346" s="258"/>
      <c r="CV346" s="258"/>
      <c r="CW346" s="258"/>
      <c r="CX346" s="258"/>
      <c r="CY346" s="258"/>
      <c r="CZ346" s="258"/>
      <c r="DA346" s="258"/>
      <c r="DB346" s="258"/>
      <c r="DC346" s="258"/>
      <c r="DD346" s="258"/>
      <c r="DE346" s="258"/>
      <c r="DF346" s="258"/>
      <c r="DG346" s="258"/>
      <c r="DH346" s="258"/>
      <c r="DI346" s="258"/>
      <c r="DJ346" s="258"/>
      <c r="DK346" s="258"/>
      <c r="DL346" s="258"/>
      <c r="DM346" s="258"/>
      <c r="DN346" s="258"/>
      <c r="DO346" s="258"/>
      <c r="DP346" s="258"/>
      <c r="DQ346" s="258"/>
      <c r="DR346" s="258"/>
      <c r="DS346" s="258"/>
      <c r="DT346" s="258"/>
      <c r="DU346" s="258"/>
      <c r="DV346" s="258"/>
      <c r="DW346" s="258"/>
      <c r="DX346" s="258"/>
      <c r="DY346" s="258"/>
      <c r="DZ346" s="258"/>
      <c r="EA346" s="258"/>
      <c r="EB346" s="258"/>
      <c r="EC346" s="258"/>
      <c r="ED346" s="258"/>
      <c r="EE346" s="258"/>
      <c r="EF346" s="258"/>
      <c r="EG346" s="258"/>
      <c r="EH346" s="258"/>
      <c r="EI346" s="258"/>
      <c r="EJ346" s="258"/>
      <c r="EK346" s="258"/>
      <c r="EL346" s="258"/>
      <c r="EM346" s="258"/>
      <c r="EN346" s="258"/>
      <c r="EO346" s="258"/>
      <c r="EP346" s="258"/>
      <c r="EQ346" s="258"/>
      <c r="ER346" s="258"/>
      <c r="ES346" s="258"/>
      <c r="ET346" s="258"/>
      <c r="EU346" s="258"/>
      <c r="EV346" s="258"/>
      <c r="EW346" s="258"/>
      <c r="EX346" s="258"/>
      <c r="EY346" s="258"/>
      <c r="EZ346" s="258"/>
      <c r="FA346" s="258"/>
      <c r="FB346" s="258"/>
      <c r="FC346" s="258"/>
      <c r="FD346" s="258"/>
      <c r="FE346" s="258"/>
      <c r="FF346" s="258"/>
      <c r="FG346" s="258"/>
      <c r="FH346" s="258"/>
      <c r="FI346" s="258"/>
      <c r="FJ346" s="258"/>
      <c r="FK346" s="258"/>
      <c r="FL346" s="258"/>
      <c r="FM346" s="258"/>
      <c r="FN346" s="258"/>
      <c r="FO346" s="258"/>
      <c r="FP346" s="258"/>
      <c r="FQ346" s="258"/>
      <c r="FR346" s="258"/>
      <c r="FS346" s="258"/>
      <c r="FT346" s="258"/>
      <c r="FU346" s="258"/>
      <c r="FV346" s="258"/>
      <c r="FW346" s="258"/>
      <c r="FX346" s="258"/>
      <c r="FY346" s="258"/>
      <c r="FZ346" s="258"/>
      <c r="GA346" s="258"/>
      <c r="GB346" s="258"/>
      <c r="GC346" s="258"/>
      <c r="GD346" s="258"/>
      <c r="GE346" s="258"/>
      <c r="GF346" s="258"/>
      <c r="GG346" s="258"/>
      <c r="GH346" s="258"/>
      <c r="GI346" s="258"/>
      <c r="GJ346" s="258"/>
      <c r="GK346" s="258"/>
      <c r="GL346" s="258"/>
      <c r="GM346" s="258"/>
      <c r="GN346" s="258"/>
      <c r="GO346" s="258"/>
      <c r="GP346" s="258"/>
      <c r="GQ346" s="258"/>
      <c r="GR346" s="258"/>
      <c r="GS346" s="258"/>
      <c r="GT346" s="258"/>
      <c r="GU346" s="258"/>
      <c r="GV346" s="258"/>
      <c r="GW346" s="258"/>
      <c r="GX346" s="258"/>
      <c r="GY346" s="258"/>
      <c r="GZ346" s="258"/>
      <c r="HA346" s="258"/>
      <c r="HB346" s="258"/>
      <c r="HC346" s="258"/>
      <c r="HD346" s="258"/>
      <c r="HE346" s="258"/>
      <c r="HF346" s="258"/>
      <c r="HG346" s="258"/>
      <c r="HH346" s="258"/>
      <c r="HI346" s="258"/>
      <c r="HJ346" s="258"/>
      <c r="HK346" s="258"/>
      <c r="HL346" s="258"/>
      <c r="HM346" s="258"/>
      <c r="HN346" s="258"/>
      <c r="HO346" s="258"/>
      <c r="HP346" s="258"/>
      <c r="HQ346" s="258"/>
      <c r="HR346" s="258"/>
      <c r="HS346" s="258"/>
      <c r="HT346" s="258"/>
      <c r="HU346" s="258"/>
      <c r="HV346" s="258"/>
      <c r="HW346" s="258"/>
      <c r="HX346" s="258"/>
      <c r="HY346" s="258"/>
      <c r="HZ346" s="258"/>
      <c r="IA346" s="258"/>
      <c r="IB346" s="258"/>
      <c r="IC346" s="258"/>
      <c r="ID346" s="258"/>
      <c r="IE346" s="258"/>
      <c r="IF346" s="258"/>
      <c r="IG346" s="258"/>
      <c r="IH346" s="258"/>
      <c r="II346" s="258"/>
      <c r="IJ346" s="258"/>
      <c r="IK346" s="258"/>
      <c r="IL346" s="258"/>
      <c r="IM346" s="258"/>
      <c r="IN346" s="258"/>
      <c r="IO346" s="258"/>
      <c r="IP346" s="258"/>
      <c r="IQ346" s="258"/>
      <c r="IR346" s="258"/>
      <c r="IS346" s="258"/>
      <c r="IT346" s="258"/>
      <c r="IU346" s="258"/>
      <c r="IV346" s="258"/>
      <c r="IW346" s="258"/>
      <c r="IX346" s="258"/>
      <c r="IY346" s="258"/>
      <c r="IZ346" s="258"/>
      <c r="JA346" s="258"/>
      <c r="JB346" s="258"/>
      <c r="JC346" s="258"/>
      <c r="JD346" s="258"/>
      <c r="JE346" s="258"/>
      <c r="JF346" s="258"/>
      <c r="JG346" s="258"/>
      <c r="JH346" s="258"/>
      <c r="JI346" s="258"/>
      <c r="JJ346" s="258"/>
      <c r="JK346" s="258"/>
      <c r="JL346" s="258"/>
      <c r="JM346" s="258"/>
      <c r="JN346" s="258"/>
      <c r="JO346" s="258"/>
      <c r="JP346" s="258"/>
      <c r="JQ346" s="258"/>
      <c r="JR346" s="258"/>
      <c r="JS346" s="258"/>
      <c r="JT346" s="258"/>
      <c r="JU346" s="258"/>
      <c r="JV346" s="258"/>
      <c r="JW346" s="258"/>
      <c r="JX346" s="258"/>
      <c r="JY346" s="258"/>
      <c r="JZ346" s="258"/>
      <c r="KA346" s="258"/>
      <c r="KB346" s="258"/>
      <c r="KC346" s="258"/>
      <c r="KD346" s="258"/>
      <c r="KE346" s="258"/>
      <c r="KF346" s="258"/>
      <c r="KG346" s="258"/>
      <c r="KH346" s="258"/>
      <c r="KI346" s="258"/>
      <c r="KJ346" s="258"/>
      <c r="KK346" s="258"/>
      <c r="KL346" s="258"/>
      <c r="KM346" s="258"/>
      <c r="KN346" s="258"/>
      <c r="KO346" s="258"/>
      <c r="KP346" s="258"/>
      <c r="KQ346" s="258"/>
      <c r="KR346" s="258"/>
      <c r="KS346" s="258"/>
      <c r="KT346" s="258"/>
      <c r="KU346" s="258"/>
      <c r="KV346" s="258"/>
      <c r="KW346" s="258"/>
      <c r="KX346" s="258"/>
      <c r="KY346" s="258"/>
      <c r="KZ346" s="258"/>
      <c r="LA346" s="258"/>
      <c r="LB346" s="258"/>
      <c r="LC346" s="258"/>
      <c r="LD346" s="258"/>
      <c r="LE346" s="258"/>
      <c r="LF346" s="258"/>
      <c r="LG346" s="258"/>
      <c r="LH346" s="258"/>
      <c r="LI346" s="258"/>
      <c r="LJ346" s="258"/>
      <c r="LK346" s="258"/>
      <c r="LL346" s="258"/>
      <c r="LM346" s="258"/>
      <c r="LN346" s="258"/>
      <c r="LO346" s="258"/>
      <c r="LP346" s="258"/>
      <c r="LQ346" s="258"/>
      <c r="LR346" s="258"/>
      <c r="LS346" s="258"/>
      <c r="LT346" s="258"/>
      <c r="LU346" s="258"/>
      <c r="LV346" s="258"/>
      <c r="LW346" s="258"/>
      <c r="LX346" s="258"/>
      <c r="LY346" s="258"/>
      <c r="LZ346" s="258"/>
      <c r="MA346" s="258"/>
      <c r="MB346" s="258"/>
      <c r="MC346" s="258"/>
      <c r="MD346" s="258"/>
      <c r="ME346" s="258"/>
      <c r="MF346" s="258"/>
      <c r="MG346" s="258"/>
      <c r="MH346" s="258"/>
      <c r="MI346" s="258"/>
      <c r="MJ346" s="258"/>
      <c r="MK346" s="258"/>
      <c r="ML346" s="258"/>
      <c r="MM346" s="258"/>
      <c r="MN346" s="258"/>
      <c r="MO346" s="258"/>
      <c r="MP346" s="258"/>
      <c r="MQ346" s="258"/>
      <c r="MR346" s="258"/>
      <c r="MS346" s="258"/>
      <c r="MT346" s="258"/>
      <c r="MU346" s="258"/>
      <c r="MV346" s="258"/>
      <c r="MW346" s="258"/>
      <c r="MX346" s="258"/>
      <c r="MY346" s="258"/>
      <c r="MZ346" s="258"/>
      <c r="NA346" s="258"/>
      <c r="NB346" s="258"/>
      <c r="NC346" s="258"/>
      <c r="ND346" s="258"/>
      <c r="NE346" s="258"/>
      <c r="NF346" s="258"/>
      <c r="NG346" s="258"/>
      <c r="NH346" s="258"/>
      <c r="NI346" s="258"/>
      <c r="NJ346" s="258"/>
      <c r="NK346" s="258"/>
      <c r="NL346" s="258"/>
      <c r="NM346" s="258"/>
      <c r="NN346" s="258"/>
      <c r="NO346" s="258"/>
      <c r="NP346" s="258"/>
      <c r="NQ346" s="258"/>
      <c r="NR346" s="258"/>
      <c r="NS346" s="258"/>
      <c r="NT346" s="258"/>
      <c r="NU346" s="258"/>
      <c r="NV346" s="258"/>
      <c r="NW346" s="258"/>
      <c r="NX346" s="258"/>
      <c r="NY346" s="258"/>
      <c r="NZ346" s="258"/>
      <c r="OA346" s="258"/>
      <c r="OB346" s="258"/>
      <c r="OC346" s="258"/>
      <c r="OD346" s="258"/>
      <c r="OE346" s="258"/>
      <c r="OF346" s="258"/>
      <c r="OG346" s="258"/>
      <c r="OH346" s="258"/>
      <c r="OI346" s="258"/>
      <c r="OJ346" s="258"/>
      <c r="OK346" s="258"/>
      <c r="OL346" s="258"/>
      <c r="OM346" s="258"/>
      <c r="ON346" s="258"/>
      <c r="OO346" s="258"/>
      <c r="OP346" s="258"/>
      <c r="OQ346" s="258"/>
      <c r="OR346" s="258"/>
      <c r="OS346" s="258"/>
      <c r="OT346" s="258"/>
      <c r="OU346" s="258"/>
      <c r="OV346" s="258"/>
      <c r="OW346" s="258"/>
      <c r="OX346" s="258"/>
      <c r="OY346" s="258"/>
      <c r="OZ346" s="258"/>
      <c r="PA346" s="258"/>
      <c r="PB346" s="258"/>
      <c r="PC346" s="258"/>
      <c r="PD346" s="258"/>
      <c r="PE346" s="258"/>
      <c r="PF346" s="258"/>
      <c r="PG346" s="258"/>
      <c r="PH346" s="258"/>
      <c r="PI346" s="258"/>
      <c r="PJ346" s="258"/>
      <c r="PK346" s="258"/>
      <c r="PL346" s="258"/>
      <c r="PM346" s="258"/>
      <c r="PN346" s="258"/>
      <c r="PO346" s="258"/>
      <c r="PP346" s="258"/>
      <c r="PQ346" s="258"/>
      <c r="PR346" s="258"/>
      <c r="PS346" s="258"/>
      <c r="PT346" s="258"/>
      <c r="PU346" s="258"/>
      <c r="PV346" s="258"/>
      <c r="PW346" s="258"/>
      <c r="PX346" s="258"/>
      <c r="PY346" s="258"/>
      <c r="PZ346" s="258"/>
      <c r="QA346" s="258"/>
      <c r="QB346" s="258"/>
      <c r="QC346" s="258"/>
      <c r="QD346" s="258"/>
      <c r="QE346" s="258"/>
      <c r="QF346" s="258"/>
      <c r="QG346" s="258"/>
      <c r="QH346" s="258"/>
      <c r="QI346" s="258"/>
      <c r="QJ346" s="258"/>
      <c r="QK346" s="258"/>
      <c r="QL346" s="258"/>
      <c r="QM346" s="258"/>
      <c r="QN346" s="258"/>
      <c r="QO346" s="258"/>
      <c r="QP346" s="258"/>
      <c r="QQ346" s="258"/>
      <c r="QR346" s="258"/>
      <c r="QS346" s="258"/>
      <c r="QT346" s="258"/>
      <c r="QU346" s="258"/>
      <c r="QV346" s="258"/>
      <c r="QW346" s="258"/>
      <c r="QX346" s="258"/>
      <c r="QY346" s="258"/>
      <c r="QZ346" s="258"/>
      <c r="RA346" s="258"/>
      <c r="RB346" s="258"/>
      <c r="RC346" s="258"/>
      <c r="RD346" s="258"/>
      <c r="RE346" s="258"/>
      <c r="RF346" s="258"/>
      <c r="RG346" s="258"/>
      <c r="RH346" s="258"/>
      <c r="RI346" s="258"/>
      <c r="RJ346" s="258"/>
      <c r="RK346" s="258"/>
      <c r="RL346" s="258"/>
      <c r="RM346" s="258"/>
      <c r="RN346" s="258"/>
      <c r="RO346" s="258"/>
      <c r="RP346" s="258"/>
      <c r="RQ346" s="258"/>
      <c r="RR346" s="258"/>
      <c r="RS346" s="258"/>
      <c r="RT346" s="258"/>
      <c r="RU346" s="258"/>
      <c r="RV346" s="258"/>
      <c r="RW346" s="258"/>
      <c r="RX346" s="258"/>
      <c r="RY346" s="258"/>
      <c r="RZ346" s="258"/>
      <c r="SA346" s="258"/>
      <c r="SB346" s="258"/>
      <c r="SC346" s="258"/>
      <c r="SD346" s="258"/>
      <c r="SE346" s="258"/>
      <c r="SF346" s="258"/>
      <c r="SG346" s="258"/>
      <c r="SH346" s="258"/>
      <c r="SI346" s="258"/>
      <c r="SJ346" s="258"/>
      <c r="SK346" s="258"/>
      <c r="SL346" s="258"/>
      <c r="SM346" s="258"/>
      <c r="SN346" s="258"/>
      <c r="SO346" s="258"/>
      <c r="SP346" s="258"/>
      <c r="SQ346" s="258"/>
      <c r="SR346" s="258"/>
      <c r="SS346" s="258"/>
      <c r="ST346" s="258"/>
      <c r="SU346" s="258"/>
      <c r="SV346" s="258"/>
      <c r="SW346" s="258"/>
      <c r="SX346" s="258"/>
      <c r="SY346" s="258"/>
      <c r="SZ346" s="258"/>
      <c r="TA346" s="258"/>
      <c r="TB346" s="258"/>
      <c r="TC346" s="258"/>
      <c r="TD346" s="258"/>
      <c r="TE346" s="258"/>
      <c r="TF346" s="258"/>
      <c r="TG346" s="258"/>
      <c r="TH346" s="258"/>
      <c r="TI346" s="258"/>
      <c r="TJ346" s="258"/>
      <c r="TK346" s="258"/>
      <c r="TL346" s="258"/>
      <c r="TM346" s="258"/>
      <c r="TN346" s="258"/>
      <c r="TO346" s="258"/>
      <c r="TP346" s="258"/>
      <c r="TQ346" s="258"/>
      <c r="TR346" s="258"/>
      <c r="TS346" s="258"/>
      <c r="TT346" s="258"/>
      <c r="TU346" s="258"/>
      <c r="TV346" s="258"/>
      <c r="TW346" s="258"/>
      <c r="TX346" s="258"/>
      <c r="TY346" s="258"/>
      <c r="TZ346" s="258"/>
      <c r="UA346" s="258"/>
      <c r="UB346" s="258"/>
      <c r="UC346" s="258"/>
      <c r="UD346" s="258"/>
      <c r="UE346" s="258"/>
      <c r="UF346" s="258"/>
      <c r="UG346" s="258"/>
      <c r="UH346" s="258"/>
      <c r="UI346" s="258"/>
      <c r="UJ346" s="258"/>
      <c r="UK346" s="258"/>
      <c r="UL346" s="258"/>
      <c r="UM346" s="258"/>
      <c r="UN346" s="258"/>
      <c r="UO346" s="258"/>
      <c r="UP346" s="258"/>
      <c r="UQ346" s="258"/>
      <c r="UR346" s="258"/>
      <c r="US346" s="258"/>
      <c r="UT346" s="258"/>
      <c r="UU346" s="258"/>
      <c r="UV346" s="258"/>
      <c r="UW346" s="258"/>
      <c r="UX346" s="258"/>
      <c r="UY346" s="258"/>
      <c r="UZ346" s="258"/>
      <c r="VA346" s="258"/>
      <c r="VB346" s="258"/>
      <c r="VC346" s="258"/>
      <c r="VD346" s="258"/>
      <c r="VE346" s="258"/>
      <c r="VF346" s="258"/>
      <c r="VG346" s="258"/>
      <c r="VH346" s="258"/>
      <c r="VI346" s="258"/>
      <c r="VJ346" s="258"/>
      <c r="VK346" s="258"/>
      <c r="VL346" s="258"/>
      <c r="VM346" s="258"/>
      <c r="VN346" s="258"/>
      <c r="VO346" s="258"/>
      <c r="VP346" s="258"/>
      <c r="VQ346" s="258"/>
      <c r="VR346" s="258"/>
      <c r="VS346" s="258"/>
      <c r="VT346" s="258"/>
      <c r="VU346" s="258"/>
      <c r="VV346" s="258"/>
      <c r="VW346" s="258"/>
      <c r="VX346" s="258"/>
      <c r="VY346" s="258"/>
      <c r="VZ346" s="258"/>
      <c r="WA346" s="258"/>
      <c r="WB346" s="258"/>
      <c r="WC346" s="258"/>
      <c r="WD346" s="258"/>
      <c r="WE346" s="258"/>
      <c r="WF346" s="258"/>
      <c r="WG346" s="258"/>
      <c r="WH346" s="258"/>
      <c r="WI346" s="258"/>
      <c r="WJ346" s="258"/>
      <c r="WK346" s="258"/>
      <c r="WL346" s="258"/>
      <c r="WM346" s="258"/>
      <c r="WN346" s="258"/>
      <c r="WO346" s="258"/>
      <c r="WP346" s="258"/>
      <c r="WQ346" s="258"/>
      <c r="WR346" s="258"/>
      <c r="WS346" s="258"/>
      <c r="WT346" s="258"/>
      <c r="WU346" s="258"/>
      <c r="WV346" s="258"/>
      <c r="WW346" s="258"/>
      <c r="WX346" s="258"/>
      <c r="WY346" s="258"/>
      <c r="WZ346" s="258"/>
      <c r="XA346" s="258"/>
      <c r="XB346" s="258"/>
      <c r="XC346" s="258"/>
      <c r="XD346" s="258"/>
      <c r="XE346" s="258"/>
      <c r="XF346" s="258"/>
      <c r="XG346" s="258"/>
      <c r="XH346" s="258"/>
      <c r="XI346" s="258"/>
      <c r="XJ346" s="258"/>
      <c r="XK346" s="258"/>
      <c r="XL346" s="258"/>
      <c r="XM346" s="258"/>
      <c r="XN346" s="258"/>
      <c r="XO346" s="258"/>
      <c r="XP346" s="258"/>
      <c r="XQ346" s="258"/>
      <c r="XR346" s="258"/>
      <c r="XS346" s="258"/>
      <c r="XT346" s="258"/>
      <c r="XU346" s="258"/>
      <c r="XV346" s="258"/>
      <c r="XW346" s="258"/>
      <c r="XX346" s="258"/>
      <c r="XY346" s="258"/>
      <c r="XZ346" s="258"/>
      <c r="YA346" s="258"/>
      <c r="YB346" s="258"/>
      <c r="YC346" s="258"/>
      <c r="YD346" s="258"/>
      <c r="YE346" s="258"/>
      <c r="YF346" s="258"/>
      <c r="YG346" s="258"/>
      <c r="YH346" s="258"/>
      <c r="YI346" s="258"/>
      <c r="YJ346" s="258"/>
      <c r="YK346" s="258"/>
      <c r="YL346" s="258"/>
      <c r="YM346" s="258"/>
      <c r="YN346" s="258"/>
      <c r="YO346" s="258"/>
      <c r="YP346" s="258"/>
      <c r="YQ346" s="258"/>
      <c r="YR346" s="258"/>
      <c r="YS346" s="258"/>
      <c r="YT346" s="258"/>
      <c r="YU346" s="258"/>
      <c r="YV346" s="258"/>
      <c r="YW346" s="258"/>
      <c r="YX346" s="258"/>
      <c r="YY346" s="258"/>
      <c r="YZ346" s="258"/>
      <c r="ZA346" s="258"/>
      <c r="ZB346" s="258"/>
      <c r="ZC346" s="258"/>
      <c r="ZD346" s="258"/>
      <c r="ZE346" s="258"/>
      <c r="ZF346" s="258"/>
      <c r="ZG346" s="258"/>
      <c r="ZH346" s="258"/>
      <c r="ZI346" s="258"/>
      <c r="ZJ346" s="258"/>
      <c r="ZK346" s="258"/>
      <c r="ZL346" s="258"/>
      <c r="ZM346" s="258"/>
      <c r="ZN346" s="258"/>
      <c r="ZO346" s="258"/>
      <c r="ZP346" s="258"/>
      <c r="ZQ346" s="258"/>
      <c r="ZR346" s="258"/>
      <c r="ZS346" s="258"/>
      <c r="ZT346" s="258"/>
      <c r="ZU346" s="258"/>
      <c r="ZV346" s="258"/>
      <c r="ZW346" s="258"/>
      <c r="ZX346" s="258"/>
      <c r="ZY346" s="258"/>
      <c r="ZZ346" s="258"/>
      <c r="AAA346" s="258"/>
      <c r="AAB346" s="258"/>
      <c r="AAC346" s="258"/>
      <c r="AAD346" s="258"/>
      <c r="AAE346" s="258"/>
      <c r="AAF346" s="258"/>
      <c r="AAG346" s="258"/>
      <c r="AAH346" s="258"/>
      <c r="AAI346" s="258"/>
      <c r="AAJ346" s="258"/>
      <c r="AAK346" s="258"/>
      <c r="AAL346" s="258"/>
      <c r="AAM346" s="258"/>
      <c r="AAN346" s="258"/>
      <c r="AAO346" s="258"/>
      <c r="AAP346" s="258"/>
      <c r="AAQ346" s="258"/>
      <c r="AAR346" s="258"/>
      <c r="AAS346" s="258"/>
      <c r="AAT346" s="258"/>
      <c r="AAU346" s="258"/>
      <c r="AAV346" s="258"/>
      <c r="AAW346" s="258"/>
      <c r="AAX346" s="258"/>
      <c r="AAY346" s="258"/>
      <c r="AAZ346" s="258"/>
      <c r="ABA346" s="258"/>
      <c r="ABB346" s="258"/>
      <c r="ABC346" s="258"/>
      <c r="ABD346" s="258"/>
      <c r="ABE346" s="258"/>
      <c r="ABF346" s="258"/>
      <c r="ABG346" s="258"/>
      <c r="ABH346" s="258"/>
      <c r="ABI346" s="258"/>
      <c r="ABJ346" s="258"/>
      <c r="ABK346" s="258"/>
      <c r="ABL346" s="258"/>
      <c r="ABM346" s="258"/>
      <c r="ABN346" s="258"/>
      <c r="ABO346" s="258"/>
      <c r="ABP346" s="258"/>
      <c r="ABQ346" s="258"/>
      <c r="ABR346" s="258"/>
      <c r="ABS346" s="258"/>
      <c r="ABT346" s="258"/>
      <c r="ABU346" s="258"/>
      <c r="ABV346" s="258"/>
      <c r="ABW346" s="258"/>
      <c r="ABX346" s="258"/>
      <c r="ABY346" s="258"/>
      <c r="ABZ346" s="258"/>
      <c r="ACA346" s="258"/>
      <c r="ACB346" s="258"/>
      <c r="ACC346" s="258"/>
      <c r="ACD346" s="258"/>
      <c r="ACE346" s="258"/>
      <c r="ACF346" s="258"/>
      <c r="ACG346" s="258"/>
      <c r="ACH346" s="258"/>
      <c r="ACI346" s="258"/>
      <c r="ACJ346" s="258"/>
      <c r="ACK346" s="258"/>
      <c r="ACL346" s="258"/>
      <c r="ACM346" s="258"/>
      <c r="ACN346" s="258"/>
      <c r="ACO346" s="258"/>
      <c r="ACP346" s="258"/>
      <c r="ACQ346" s="258"/>
      <c r="ACR346" s="258"/>
      <c r="ACS346" s="258"/>
      <c r="ACT346" s="258"/>
      <c r="ACU346" s="258"/>
      <c r="ACV346" s="258"/>
      <c r="ACW346" s="258"/>
      <c r="ACX346" s="258"/>
      <c r="ACY346" s="258"/>
      <c r="ACZ346" s="258"/>
      <c r="ADA346" s="258"/>
      <c r="ADB346" s="258"/>
      <c r="ADC346" s="258"/>
      <c r="ADD346" s="258"/>
      <c r="ADE346" s="258"/>
      <c r="ADF346" s="258"/>
      <c r="ADG346" s="258"/>
      <c r="ADH346" s="258"/>
      <c r="ADI346" s="258"/>
      <c r="ADJ346" s="258"/>
      <c r="ADK346" s="258"/>
      <c r="ADL346" s="258"/>
      <c r="ADM346" s="258"/>
      <c r="ADN346" s="258"/>
      <c r="ADO346" s="258"/>
      <c r="ADP346" s="258"/>
      <c r="ADQ346" s="258"/>
      <c r="ADR346" s="258"/>
      <c r="ADS346" s="258"/>
      <c r="ADT346" s="258"/>
      <c r="ADU346" s="258"/>
      <c r="ADV346" s="258"/>
      <c r="ADW346" s="258"/>
      <c r="ADX346" s="258"/>
      <c r="ADY346" s="258"/>
      <c r="ADZ346" s="258"/>
      <c r="AEA346" s="258"/>
      <c r="AEB346" s="258"/>
      <c r="AEC346" s="258"/>
      <c r="AED346" s="258"/>
      <c r="AEE346" s="258"/>
      <c r="AEF346" s="258"/>
      <c r="AEG346" s="258"/>
      <c r="AEH346" s="258"/>
      <c r="AEI346" s="258"/>
      <c r="AEJ346" s="258"/>
      <c r="AEK346" s="258"/>
      <c r="AEL346" s="258"/>
      <c r="AEM346" s="258"/>
      <c r="AEN346" s="258"/>
      <c r="AEO346" s="258"/>
      <c r="AEP346" s="258"/>
      <c r="AEQ346" s="258"/>
      <c r="AER346" s="258"/>
      <c r="AES346" s="258"/>
      <c r="AET346" s="258"/>
      <c r="AEU346" s="258"/>
      <c r="AEV346" s="258"/>
      <c r="AEW346" s="258"/>
      <c r="AEX346" s="258"/>
      <c r="AEY346" s="258"/>
      <c r="AEZ346" s="258"/>
      <c r="AFA346" s="258"/>
      <c r="AFB346" s="258"/>
      <c r="AFC346" s="258"/>
      <c r="AFD346" s="258"/>
      <c r="AFE346" s="258"/>
      <c r="AFF346" s="258"/>
      <c r="AFG346" s="258"/>
      <c r="AFH346" s="258"/>
      <c r="AFI346" s="258"/>
      <c r="AFJ346" s="258"/>
      <c r="AFK346" s="258"/>
      <c r="AFL346" s="258"/>
      <c r="AFM346" s="258"/>
      <c r="AFN346" s="258"/>
      <c r="AFO346" s="258"/>
      <c r="AFP346" s="258"/>
      <c r="AFQ346" s="258"/>
      <c r="AFR346" s="258"/>
      <c r="AFS346" s="258"/>
      <c r="AFT346" s="258"/>
      <c r="AFU346" s="258"/>
      <c r="AFV346" s="258"/>
      <c r="AFW346" s="258"/>
      <c r="AFX346" s="258"/>
      <c r="AFY346" s="258"/>
      <c r="AFZ346" s="258"/>
      <c r="AGA346" s="258"/>
      <c r="AGB346" s="258"/>
      <c r="AGC346" s="258"/>
      <c r="AGD346" s="258"/>
      <c r="AGE346" s="258"/>
      <c r="AGF346" s="258"/>
      <c r="AGG346" s="258"/>
      <c r="AGH346" s="258"/>
      <c r="AGI346" s="258"/>
      <c r="AGJ346" s="258"/>
      <c r="AGK346" s="258"/>
      <c r="AGL346" s="258"/>
      <c r="AGM346" s="258"/>
      <c r="AGN346" s="258"/>
      <c r="AGO346" s="258"/>
      <c r="AGP346" s="258"/>
      <c r="AGQ346" s="258"/>
      <c r="AGR346" s="258"/>
      <c r="AGS346" s="258"/>
      <c r="AGT346" s="258"/>
      <c r="AGU346" s="258"/>
      <c r="AGV346" s="258"/>
      <c r="AGW346" s="258"/>
      <c r="AGX346" s="258"/>
      <c r="AGY346" s="258"/>
      <c r="AGZ346" s="258"/>
      <c r="AHA346" s="258"/>
      <c r="AHB346" s="258"/>
      <c r="AHC346" s="258"/>
      <c r="AHD346" s="258"/>
      <c r="AHE346" s="258"/>
      <c r="AHF346" s="258"/>
      <c r="AHG346" s="258"/>
      <c r="AHH346" s="258"/>
      <c r="AHI346" s="258"/>
      <c r="AHJ346" s="258"/>
      <c r="AHK346" s="258"/>
      <c r="AHL346" s="258"/>
      <c r="AHM346" s="258"/>
      <c r="AHN346" s="258"/>
      <c r="AHO346" s="258"/>
      <c r="AHP346" s="258"/>
      <c r="AHQ346" s="258"/>
      <c r="AHR346" s="258"/>
      <c r="AHS346" s="258"/>
      <c r="AHT346" s="258"/>
      <c r="AHU346" s="258"/>
      <c r="AHV346" s="258"/>
      <c r="AHW346" s="258"/>
      <c r="AHX346" s="258"/>
      <c r="AHY346" s="258"/>
      <c r="AHZ346" s="258"/>
      <c r="AIA346" s="258"/>
      <c r="AIB346" s="258"/>
      <c r="AIC346" s="258"/>
      <c r="AID346" s="258"/>
      <c r="AIE346" s="258"/>
      <c r="AIF346" s="258"/>
      <c r="AIG346" s="258"/>
      <c r="AIH346" s="258"/>
      <c r="AII346" s="258"/>
      <c r="AIJ346" s="258"/>
      <c r="AIK346" s="258"/>
      <c r="AIL346" s="258"/>
      <c r="AIM346" s="258"/>
      <c r="AIN346" s="258"/>
      <c r="AIO346" s="258"/>
      <c r="AIP346" s="258"/>
      <c r="AIQ346" s="258"/>
      <c r="AIR346" s="258"/>
      <c r="AIS346" s="258"/>
      <c r="AIT346" s="258"/>
      <c r="AIU346" s="258"/>
      <c r="AIV346" s="258"/>
      <c r="AIW346" s="258"/>
      <c r="AIX346" s="258"/>
      <c r="AIY346" s="258"/>
      <c r="AIZ346" s="258"/>
      <c r="AJA346" s="258"/>
      <c r="AJB346" s="258"/>
      <c r="AJC346" s="258"/>
      <c r="AJD346" s="258"/>
      <c r="AJE346" s="258"/>
      <c r="AJF346" s="258"/>
      <c r="AJG346" s="258"/>
      <c r="AJH346" s="258"/>
      <c r="AJI346" s="258"/>
      <c r="AJJ346" s="258"/>
      <c r="AJK346" s="258"/>
      <c r="AJL346" s="258"/>
      <c r="AJM346" s="258"/>
      <c r="AJN346" s="258"/>
      <c r="AJO346" s="258"/>
      <c r="AJP346" s="258"/>
      <c r="AJQ346" s="258"/>
      <c r="AJR346" s="258"/>
      <c r="AJS346" s="258"/>
      <c r="AJT346" s="258"/>
      <c r="AJU346" s="258"/>
      <c r="AJV346" s="258"/>
      <c r="AJW346" s="258"/>
      <c r="AJX346" s="258"/>
      <c r="AJY346" s="258"/>
      <c r="AJZ346" s="258"/>
      <c r="AKA346" s="258"/>
      <c r="AKB346" s="258"/>
      <c r="AKC346" s="258"/>
      <c r="AKD346" s="258"/>
      <c r="AKE346" s="258"/>
      <c r="AKF346" s="258"/>
      <c r="AKG346" s="258"/>
      <c r="AKH346" s="258"/>
      <c r="AKI346" s="258"/>
      <c r="AKJ346" s="258"/>
      <c r="AKK346" s="258"/>
      <c r="AKL346" s="258"/>
      <c r="AKM346" s="258"/>
      <c r="AKN346" s="258"/>
      <c r="AKO346" s="258"/>
      <c r="AKP346" s="258"/>
      <c r="AKQ346" s="258"/>
      <c r="AKR346" s="258"/>
      <c r="AKS346" s="258"/>
      <c r="AKT346" s="258"/>
      <c r="AKU346" s="258"/>
      <c r="AKV346" s="258"/>
      <c r="AKW346" s="258"/>
      <c r="AKX346" s="258"/>
      <c r="AKY346" s="258"/>
      <c r="AKZ346" s="258"/>
      <c r="ALA346" s="258"/>
      <c r="ALB346" s="258"/>
      <c r="ALC346" s="258"/>
      <c r="ALD346" s="258"/>
      <c r="ALE346" s="258"/>
      <c r="ALF346" s="258"/>
      <c r="ALG346" s="258"/>
      <c r="ALH346" s="258"/>
      <c r="ALI346" s="258"/>
      <c r="ALJ346" s="258"/>
      <c r="ALK346" s="258"/>
      <c r="ALL346" s="258"/>
      <c r="ALM346" s="258"/>
      <c r="ALN346" s="258"/>
      <c r="ALO346" s="258"/>
      <c r="ALP346" s="258"/>
      <c r="ALQ346" s="258"/>
      <c r="ALR346" s="258"/>
      <c r="ALS346" s="258"/>
      <c r="ALT346" s="258"/>
      <c r="ALU346" s="258"/>
      <c r="ALV346" s="258"/>
      <c r="ALW346" s="258"/>
      <c r="ALX346" s="258"/>
      <c r="ALY346" s="258"/>
      <c r="ALZ346" s="258"/>
      <c r="AMA346" s="258"/>
      <c r="AMB346" s="258"/>
      <c r="AMC346" s="258"/>
    </row>
    <row r="347" customFormat="false" ht="27.75" hidden="false" customHeight="true" outlineLevel="0" collapsed="false">
      <c r="A347" s="930"/>
      <c r="B347" s="930"/>
      <c r="C347" s="930"/>
      <c r="D347" s="930"/>
      <c r="E347" s="930"/>
      <c r="F347" s="930"/>
      <c r="G347" s="931" t="s">
        <v>134</v>
      </c>
      <c r="H347" s="932" t="n">
        <f aca="false">Dados!D41</f>
        <v>0.05</v>
      </c>
      <c r="I347" s="933" t="n">
        <f aca="false">SUM(I345:I346)</f>
        <v>0</v>
      </c>
      <c r="J347" s="934"/>
      <c r="L347" s="468"/>
      <c r="M347" s="468"/>
      <c r="N347" s="468"/>
      <c r="O347" s="468"/>
      <c r="P347" s="468"/>
      <c r="Q347" s="468"/>
      <c r="R347" s="468"/>
      <c r="S347" s="837"/>
      <c r="W347" s="258"/>
      <c r="X347" s="258"/>
      <c r="Y347" s="258"/>
      <c r="Z347" s="258"/>
      <c r="AA347" s="258"/>
      <c r="AB347" s="258"/>
      <c r="AC347" s="258"/>
      <c r="AD347" s="258"/>
      <c r="AE347" s="258"/>
      <c r="AF347" s="258"/>
      <c r="AG347" s="258"/>
      <c r="AH347" s="258"/>
      <c r="AI347" s="258"/>
      <c r="AJ347" s="258"/>
      <c r="AK347" s="258"/>
      <c r="AL347" s="258"/>
      <c r="AM347" s="258"/>
      <c r="AN347" s="258"/>
      <c r="AO347" s="258"/>
      <c r="AP347" s="258"/>
      <c r="AQ347" s="258"/>
      <c r="AR347" s="258"/>
      <c r="AS347" s="258"/>
      <c r="AT347" s="258"/>
      <c r="AU347" s="258"/>
      <c r="AV347" s="258"/>
      <c r="AW347" s="258"/>
      <c r="AX347" s="258"/>
      <c r="AY347" s="258"/>
      <c r="AZ347" s="258"/>
      <c r="BA347" s="258"/>
      <c r="BB347" s="258"/>
      <c r="BC347" s="258"/>
      <c r="BD347" s="258"/>
      <c r="BE347" s="258"/>
      <c r="BF347" s="258"/>
      <c r="BG347" s="258"/>
      <c r="BH347" s="258"/>
      <c r="BI347" s="258"/>
      <c r="BJ347" s="258"/>
      <c r="BK347" s="258"/>
      <c r="BL347" s="258"/>
      <c r="BM347" s="258"/>
      <c r="BN347" s="258"/>
      <c r="BO347" s="258"/>
      <c r="BP347" s="258"/>
      <c r="BQ347" s="258"/>
      <c r="BR347" s="258"/>
      <c r="BS347" s="258"/>
      <c r="BT347" s="258"/>
      <c r="BU347" s="258"/>
      <c r="BV347" s="258"/>
      <c r="BW347" s="258"/>
      <c r="BX347" s="258"/>
      <c r="BY347" s="258"/>
      <c r="BZ347" s="258"/>
      <c r="CA347" s="258"/>
      <c r="CB347" s="258"/>
      <c r="CC347" s="258"/>
      <c r="CD347" s="258"/>
      <c r="CE347" s="258"/>
      <c r="CF347" s="258"/>
      <c r="CG347" s="258"/>
      <c r="CH347" s="258"/>
      <c r="CI347" s="258"/>
      <c r="CJ347" s="258"/>
      <c r="CK347" s="258"/>
      <c r="CL347" s="258"/>
      <c r="CM347" s="258"/>
      <c r="CN347" s="258"/>
      <c r="CO347" s="258"/>
      <c r="CP347" s="258"/>
      <c r="CQ347" s="258"/>
      <c r="CR347" s="258"/>
      <c r="CS347" s="258"/>
      <c r="CT347" s="258"/>
      <c r="CU347" s="258"/>
      <c r="CV347" s="258"/>
      <c r="CW347" s="258"/>
      <c r="CX347" s="258"/>
      <c r="CY347" s="258"/>
      <c r="CZ347" s="258"/>
      <c r="DA347" s="258"/>
      <c r="DB347" s="258"/>
      <c r="DC347" s="258"/>
      <c r="DD347" s="258"/>
      <c r="DE347" s="258"/>
      <c r="DF347" s="258"/>
      <c r="DG347" s="258"/>
      <c r="DH347" s="258"/>
      <c r="DI347" s="258"/>
      <c r="DJ347" s="258"/>
      <c r="DK347" s="258"/>
      <c r="DL347" s="258"/>
      <c r="DM347" s="258"/>
      <c r="DN347" s="258"/>
      <c r="DO347" s="258"/>
      <c r="DP347" s="258"/>
      <c r="DQ347" s="258"/>
      <c r="DR347" s="258"/>
      <c r="DS347" s="258"/>
      <c r="DT347" s="258"/>
      <c r="DU347" s="258"/>
      <c r="DV347" s="258"/>
      <c r="DW347" s="258"/>
      <c r="DX347" s="258"/>
      <c r="DY347" s="258"/>
      <c r="DZ347" s="258"/>
      <c r="EA347" s="258"/>
      <c r="EB347" s="258"/>
      <c r="EC347" s="258"/>
      <c r="ED347" s="258"/>
      <c r="EE347" s="258"/>
      <c r="EF347" s="258"/>
      <c r="EG347" s="258"/>
      <c r="EH347" s="258"/>
      <c r="EI347" s="258"/>
      <c r="EJ347" s="258"/>
      <c r="EK347" s="258"/>
      <c r="EL347" s="258"/>
      <c r="EM347" s="258"/>
      <c r="EN347" s="258"/>
      <c r="EO347" s="258"/>
      <c r="EP347" s="258"/>
      <c r="EQ347" s="258"/>
      <c r="ER347" s="258"/>
      <c r="ES347" s="258"/>
      <c r="ET347" s="258"/>
      <c r="EU347" s="258"/>
      <c r="EV347" s="258"/>
      <c r="EW347" s="258"/>
      <c r="EX347" s="258"/>
      <c r="EY347" s="258"/>
      <c r="EZ347" s="258"/>
      <c r="FA347" s="258"/>
      <c r="FB347" s="258"/>
      <c r="FC347" s="258"/>
      <c r="FD347" s="258"/>
      <c r="FE347" s="258"/>
      <c r="FF347" s="258"/>
      <c r="FG347" s="258"/>
      <c r="FH347" s="258"/>
      <c r="FI347" s="258"/>
      <c r="FJ347" s="258"/>
      <c r="FK347" s="258"/>
      <c r="FL347" s="258"/>
      <c r="FM347" s="258"/>
      <c r="FN347" s="258"/>
      <c r="FO347" s="258"/>
      <c r="FP347" s="258"/>
      <c r="FQ347" s="258"/>
      <c r="FR347" s="258"/>
      <c r="FS347" s="258"/>
      <c r="FT347" s="258"/>
      <c r="FU347" s="258"/>
      <c r="FV347" s="258"/>
      <c r="FW347" s="258"/>
      <c r="FX347" s="258"/>
      <c r="FY347" s="258"/>
      <c r="FZ347" s="258"/>
      <c r="GA347" s="258"/>
      <c r="GB347" s="258"/>
      <c r="GC347" s="258"/>
      <c r="GD347" s="258"/>
      <c r="GE347" s="258"/>
      <c r="GF347" s="258"/>
      <c r="GG347" s="258"/>
      <c r="GH347" s="258"/>
      <c r="GI347" s="258"/>
      <c r="GJ347" s="258"/>
      <c r="GK347" s="258"/>
      <c r="GL347" s="258"/>
      <c r="GM347" s="258"/>
      <c r="GN347" s="258"/>
      <c r="GO347" s="258"/>
      <c r="GP347" s="258"/>
      <c r="GQ347" s="258"/>
      <c r="GR347" s="258"/>
      <c r="GS347" s="258"/>
      <c r="GT347" s="258"/>
      <c r="GU347" s="258"/>
      <c r="GV347" s="258"/>
      <c r="GW347" s="258"/>
      <c r="GX347" s="258"/>
      <c r="GY347" s="258"/>
      <c r="GZ347" s="258"/>
      <c r="HA347" s="258"/>
      <c r="HB347" s="258"/>
      <c r="HC347" s="258"/>
      <c r="HD347" s="258"/>
      <c r="HE347" s="258"/>
      <c r="HF347" s="258"/>
      <c r="HG347" s="258"/>
      <c r="HH347" s="258"/>
      <c r="HI347" s="258"/>
      <c r="HJ347" s="258"/>
      <c r="HK347" s="258"/>
      <c r="HL347" s="258"/>
      <c r="HM347" s="258"/>
      <c r="HN347" s="258"/>
      <c r="HO347" s="258"/>
      <c r="HP347" s="258"/>
      <c r="HQ347" s="258"/>
      <c r="HR347" s="258"/>
      <c r="HS347" s="258"/>
      <c r="HT347" s="258"/>
      <c r="HU347" s="258"/>
      <c r="HV347" s="258"/>
      <c r="HW347" s="258"/>
      <c r="HX347" s="258"/>
      <c r="HY347" s="258"/>
      <c r="HZ347" s="258"/>
      <c r="IA347" s="258"/>
      <c r="IB347" s="258"/>
      <c r="IC347" s="258"/>
      <c r="ID347" s="258"/>
      <c r="IE347" s="258"/>
      <c r="IF347" s="258"/>
      <c r="IG347" s="258"/>
      <c r="IH347" s="258"/>
      <c r="II347" s="258"/>
      <c r="IJ347" s="258"/>
      <c r="IK347" s="258"/>
      <c r="IL347" s="258"/>
      <c r="IM347" s="258"/>
      <c r="IN347" s="258"/>
      <c r="IO347" s="258"/>
      <c r="IP347" s="258"/>
      <c r="IQ347" s="258"/>
      <c r="IR347" s="258"/>
      <c r="IS347" s="258"/>
      <c r="IT347" s="258"/>
      <c r="IU347" s="258"/>
      <c r="IV347" s="258"/>
      <c r="IW347" s="258"/>
      <c r="IX347" s="258"/>
      <c r="IY347" s="258"/>
      <c r="IZ347" s="258"/>
      <c r="JA347" s="258"/>
      <c r="JB347" s="258"/>
      <c r="JC347" s="258"/>
      <c r="JD347" s="258"/>
      <c r="JE347" s="258"/>
      <c r="JF347" s="258"/>
      <c r="JG347" s="258"/>
      <c r="JH347" s="258"/>
      <c r="JI347" s="258"/>
      <c r="JJ347" s="258"/>
      <c r="JK347" s="258"/>
      <c r="JL347" s="258"/>
      <c r="JM347" s="258"/>
      <c r="JN347" s="258"/>
      <c r="JO347" s="258"/>
      <c r="JP347" s="258"/>
      <c r="JQ347" s="258"/>
      <c r="JR347" s="258"/>
      <c r="JS347" s="258"/>
      <c r="JT347" s="258"/>
      <c r="JU347" s="258"/>
      <c r="JV347" s="258"/>
      <c r="JW347" s="258"/>
      <c r="JX347" s="258"/>
      <c r="JY347" s="258"/>
      <c r="JZ347" s="258"/>
      <c r="KA347" s="258"/>
      <c r="KB347" s="258"/>
      <c r="KC347" s="258"/>
      <c r="KD347" s="258"/>
      <c r="KE347" s="258"/>
      <c r="KF347" s="258"/>
      <c r="KG347" s="258"/>
      <c r="KH347" s="258"/>
      <c r="KI347" s="258"/>
      <c r="KJ347" s="258"/>
      <c r="KK347" s="258"/>
      <c r="KL347" s="258"/>
      <c r="KM347" s="258"/>
      <c r="KN347" s="258"/>
      <c r="KO347" s="258"/>
      <c r="KP347" s="258"/>
      <c r="KQ347" s="258"/>
      <c r="KR347" s="258"/>
      <c r="KS347" s="258"/>
      <c r="KT347" s="258"/>
      <c r="KU347" s="258"/>
      <c r="KV347" s="258"/>
      <c r="KW347" s="258"/>
      <c r="KX347" s="258"/>
      <c r="KY347" s="258"/>
      <c r="KZ347" s="258"/>
      <c r="LA347" s="258"/>
      <c r="LB347" s="258"/>
      <c r="LC347" s="258"/>
      <c r="LD347" s="258"/>
      <c r="LE347" s="258"/>
      <c r="LF347" s="258"/>
      <c r="LG347" s="258"/>
      <c r="LH347" s="258"/>
      <c r="LI347" s="258"/>
      <c r="LJ347" s="258"/>
      <c r="LK347" s="258"/>
      <c r="LL347" s="258"/>
      <c r="LM347" s="258"/>
      <c r="LN347" s="258"/>
      <c r="LO347" s="258"/>
      <c r="LP347" s="258"/>
      <c r="LQ347" s="258"/>
      <c r="LR347" s="258"/>
      <c r="LS347" s="258"/>
      <c r="LT347" s="258"/>
      <c r="LU347" s="258"/>
      <c r="LV347" s="258"/>
      <c r="LW347" s="258"/>
      <c r="LX347" s="258"/>
      <c r="LY347" s="258"/>
      <c r="LZ347" s="258"/>
      <c r="MA347" s="258"/>
      <c r="MB347" s="258"/>
      <c r="MC347" s="258"/>
      <c r="MD347" s="258"/>
      <c r="ME347" s="258"/>
      <c r="MF347" s="258"/>
      <c r="MG347" s="258"/>
      <c r="MH347" s="258"/>
      <c r="MI347" s="258"/>
      <c r="MJ347" s="258"/>
      <c r="MK347" s="258"/>
      <c r="ML347" s="258"/>
      <c r="MM347" s="258"/>
      <c r="MN347" s="258"/>
      <c r="MO347" s="258"/>
      <c r="MP347" s="258"/>
      <c r="MQ347" s="258"/>
      <c r="MR347" s="258"/>
      <c r="MS347" s="258"/>
      <c r="MT347" s="258"/>
      <c r="MU347" s="258"/>
      <c r="MV347" s="258"/>
      <c r="MW347" s="258"/>
      <c r="MX347" s="258"/>
      <c r="MY347" s="258"/>
      <c r="MZ347" s="258"/>
      <c r="NA347" s="258"/>
      <c r="NB347" s="258"/>
      <c r="NC347" s="258"/>
      <c r="ND347" s="258"/>
      <c r="NE347" s="258"/>
      <c r="NF347" s="258"/>
      <c r="NG347" s="258"/>
      <c r="NH347" s="258"/>
      <c r="NI347" s="258"/>
      <c r="NJ347" s="258"/>
      <c r="NK347" s="258"/>
      <c r="NL347" s="258"/>
      <c r="NM347" s="258"/>
      <c r="NN347" s="258"/>
      <c r="NO347" s="258"/>
      <c r="NP347" s="258"/>
      <c r="NQ347" s="258"/>
      <c r="NR347" s="258"/>
      <c r="NS347" s="258"/>
      <c r="NT347" s="258"/>
      <c r="NU347" s="258"/>
      <c r="NV347" s="258"/>
      <c r="NW347" s="258"/>
      <c r="NX347" s="258"/>
      <c r="NY347" s="258"/>
      <c r="NZ347" s="258"/>
      <c r="OA347" s="258"/>
      <c r="OB347" s="258"/>
      <c r="OC347" s="258"/>
      <c r="OD347" s="258"/>
      <c r="OE347" s="258"/>
      <c r="OF347" s="258"/>
      <c r="OG347" s="258"/>
      <c r="OH347" s="258"/>
      <c r="OI347" s="258"/>
      <c r="OJ347" s="258"/>
      <c r="OK347" s="258"/>
      <c r="OL347" s="258"/>
      <c r="OM347" s="258"/>
      <c r="ON347" s="258"/>
      <c r="OO347" s="258"/>
      <c r="OP347" s="258"/>
      <c r="OQ347" s="258"/>
      <c r="OR347" s="258"/>
      <c r="OS347" s="258"/>
      <c r="OT347" s="258"/>
      <c r="OU347" s="258"/>
      <c r="OV347" s="258"/>
      <c r="OW347" s="258"/>
      <c r="OX347" s="258"/>
      <c r="OY347" s="258"/>
      <c r="OZ347" s="258"/>
      <c r="PA347" s="258"/>
      <c r="PB347" s="258"/>
      <c r="PC347" s="258"/>
      <c r="PD347" s="258"/>
      <c r="PE347" s="258"/>
      <c r="PF347" s="258"/>
      <c r="PG347" s="258"/>
      <c r="PH347" s="258"/>
      <c r="PI347" s="258"/>
      <c r="PJ347" s="258"/>
      <c r="PK347" s="258"/>
      <c r="PL347" s="258"/>
      <c r="PM347" s="258"/>
      <c r="PN347" s="258"/>
      <c r="PO347" s="258"/>
      <c r="PP347" s="258"/>
      <c r="PQ347" s="258"/>
      <c r="PR347" s="258"/>
      <c r="PS347" s="258"/>
      <c r="PT347" s="258"/>
      <c r="PU347" s="258"/>
      <c r="PV347" s="258"/>
      <c r="PW347" s="258"/>
      <c r="PX347" s="258"/>
      <c r="PY347" s="258"/>
      <c r="PZ347" s="258"/>
      <c r="QA347" s="258"/>
      <c r="QB347" s="258"/>
      <c r="QC347" s="258"/>
      <c r="QD347" s="258"/>
      <c r="QE347" s="258"/>
      <c r="QF347" s="258"/>
      <c r="QG347" s="258"/>
      <c r="QH347" s="258"/>
      <c r="QI347" s="258"/>
      <c r="QJ347" s="258"/>
      <c r="QK347" s="258"/>
      <c r="QL347" s="258"/>
      <c r="QM347" s="258"/>
      <c r="QN347" s="258"/>
      <c r="QO347" s="258"/>
      <c r="QP347" s="258"/>
      <c r="QQ347" s="258"/>
      <c r="QR347" s="258"/>
      <c r="QS347" s="258"/>
      <c r="QT347" s="258"/>
      <c r="QU347" s="258"/>
      <c r="QV347" s="258"/>
      <c r="QW347" s="258"/>
      <c r="QX347" s="258"/>
      <c r="QY347" s="258"/>
      <c r="QZ347" s="258"/>
      <c r="RA347" s="258"/>
      <c r="RB347" s="258"/>
      <c r="RC347" s="258"/>
      <c r="RD347" s="258"/>
      <c r="RE347" s="258"/>
      <c r="RF347" s="258"/>
      <c r="RG347" s="258"/>
      <c r="RH347" s="258"/>
      <c r="RI347" s="258"/>
      <c r="RJ347" s="258"/>
      <c r="RK347" s="258"/>
      <c r="RL347" s="258"/>
      <c r="RM347" s="258"/>
      <c r="RN347" s="258"/>
      <c r="RO347" s="258"/>
      <c r="RP347" s="258"/>
      <c r="RQ347" s="258"/>
      <c r="RR347" s="258"/>
      <c r="RS347" s="258"/>
      <c r="RT347" s="258"/>
      <c r="RU347" s="258"/>
      <c r="RV347" s="258"/>
      <c r="RW347" s="258"/>
      <c r="RX347" s="258"/>
      <c r="RY347" s="258"/>
      <c r="RZ347" s="258"/>
      <c r="SA347" s="258"/>
      <c r="SB347" s="258"/>
      <c r="SC347" s="258"/>
      <c r="SD347" s="258"/>
      <c r="SE347" s="258"/>
      <c r="SF347" s="258"/>
      <c r="SG347" s="258"/>
      <c r="SH347" s="258"/>
      <c r="SI347" s="258"/>
      <c r="SJ347" s="258"/>
      <c r="SK347" s="258"/>
      <c r="SL347" s="258"/>
      <c r="SM347" s="258"/>
      <c r="SN347" s="258"/>
      <c r="SO347" s="258"/>
      <c r="SP347" s="258"/>
      <c r="SQ347" s="258"/>
      <c r="SR347" s="258"/>
      <c r="SS347" s="258"/>
      <c r="ST347" s="258"/>
      <c r="SU347" s="258"/>
      <c r="SV347" s="258"/>
      <c r="SW347" s="258"/>
      <c r="SX347" s="258"/>
      <c r="SY347" s="258"/>
      <c r="SZ347" s="258"/>
      <c r="TA347" s="258"/>
      <c r="TB347" s="258"/>
      <c r="TC347" s="258"/>
      <c r="TD347" s="258"/>
      <c r="TE347" s="258"/>
      <c r="TF347" s="258"/>
      <c r="TG347" s="258"/>
      <c r="TH347" s="258"/>
      <c r="TI347" s="258"/>
      <c r="TJ347" s="258"/>
      <c r="TK347" s="258"/>
      <c r="TL347" s="258"/>
      <c r="TM347" s="258"/>
      <c r="TN347" s="258"/>
      <c r="TO347" s="258"/>
      <c r="TP347" s="258"/>
      <c r="TQ347" s="258"/>
      <c r="TR347" s="258"/>
      <c r="TS347" s="258"/>
      <c r="TT347" s="258"/>
      <c r="TU347" s="258"/>
      <c r="TV347" s="258"/>
      <c r="TW347" s="258"/>
      <c r="TX347" s="258"/>
      <c r="TY347" s="258"/>
      <c r="TZ347" s="258"/>
      <c r="UA347" s="258"/>
      <c r="UB347" s="258"/>
      <c r="UC347" s="258"/>
      <c r="UD347" s="258"/>
      <c r="UE347" s="258"/>
      <c r="UF347" s="258"/>
      <c r="UG347" s="258"/>
      <c r="UH347" s="258"/>
      <c r="UI347" s="258"/>
      <c r="UJ347" s="258"/>
      <c r="UK347" s="258"/>
      <c r="UL347" s="258"/>
      <c r="UM347" s="258"/>
      <c r="UN347" s="258"/>
      <c r="UO347" s="258"/>
      <c r="UP347" s="258"/>
      <c r="UQ347" s="258"/>
      <c r="UR347" s="258"/>
      <c r="US347" s="258"/>
      <c r="UT347" s="258"/>
      <c r="UU347" s="258"/>
      <c r="UV347" s="258"/>
      <c r="UW347" s="258"/>
      <c r="UX347" s="258"/>
      <c r="UY347" s="258"/>
      <c r="UZ347" s="258"/>
      <c r="VA347" s="258"/>
      <c r="VB347" s="258"/>
      <c r="VC347" s="258"/>
      <c r="VD347" s="258"/>
      <c r="VE347" s="258"/>
      <c r="VF347" s="258"/>
      <c r="VG347" s="258"/>
      <c r="VH347" s="258"/>
      <c r="VI347" s="258"/>
      <c r="VJ347" s="258"/>
      <c r="VK347" s="258"/>
      <c r="VL347" s="258"/>
      <c r="VM347" s="258"/>
      <c r="VN347" s="258"/>
      <c r="VO347" s="258"/>
      <c r="VP347" s="258"/>
      <c r="VQ347" s="258"/>
      <c r="VR347" s="258"/>
      <c r="VS347" s="258"/>
      <c r="VT347" s="258"/>
      <c r="VU347" s="258"/>
      <c r="VV347" s="258"/>
      <c r="VW347" s="258"/>
      <c r="VX347" s="258"/>
      <c r="VY347" s="258"/>
      <c r="VZ347" s="258"/>
      <c r="WA347" s="258"/>
      <c r="WB347" s="258"/>
      <c r="WC347" s="258"/>
      <c r="WD347" s="258"/>
      <c r="WE347" s="258"/>
      <c r="WF347" s="258"/>
      <c r="WG347" s="258"/>
      <c r="WH347" s="258"/>
      <c r="WI347" s="258"/>
      <c r="WJ347" s="258"/>
      <c r="WK347" s="258"/>
      <c r="WL347" s="258"/>
      <c r="WM347" s="258"/>
      <c r="WN347" s="258"/>
      <c r="WO347" s="258"/>
      <c r="WP347" s="258"/>
      <c r="WQ347" s="258"/>
      <c r="WR347" s="258"/>
      <c r="WS347" s="258"/>
      <c r="WT347" s="258"/>
      <c r="WU347" s="258"/>
      <c r="WV347" s="258"/>
      <c r="WW347" s="258"/>
      <c r="WX347" s="258"/>
      <c r="WY347" s="258"/>
      <c r="WZ347" s="258"/>
      <c r="XA347" s="258"/>
      <c r="XB347" s="258"/>
      <c r="XC347" s="258"/>
      <c r="XD347" s="258"/>
      <c r="XE347" s="258"/>
      <c r="XF347" s="258"/>
      <c r="XG347" s="258"/>
      <c r="XH347" s="258"/>
      <c r="XI347" s="258"/>
      <c r="XJ347" s="258"/>
      <c r="XK347" s="258"/>
      <c r="XL347" s="258"/>
      <c r="XM347" s="258"/>
      <c r="XN347" s="258"/>
      <c r="XO347" s="258"/>
      <c r="XP347" s="258"/>
      <c r="XQ347" s="258"/>
      <c r="XR347" s="258"/>
      <c r="XS347" s="258"/>
      <c r="XT347" s="258"/>
      <c r="XU347" s="258"/>
      <c r="XV347" s="258"/>
      <c r="XW347" s="258"/>
      <c r="XX347" s="258"/>
      <c r="XY347" s="258"/>
      <c r="XZ347" s="258"/>
      <c r="YA347" s="258"/>
      <c r="YB347" s="258"/>
      <c r="YC347" s="258"/>
      <c r="YD347" s="258"/>
      <c r="YE347" s="258"/>
      <c r="YF347" s="258"/>
      <c r="YG347" s="258"/>
      <c r="YH347" s="258"/>
      <c r="YI347" s="258"/>
      <c r="YJ347" s="258"/>
      <c r="YK347" s="258"/>
      <c r="YL347" s="258"/>
      <c r="YM347" s="258"/>
      <c r="YN347" s="258"/>
      <c r="YO347" s="258"/>
      <c r="YP347" s="258"/>
      <c r="YQ347" s="258"/>
      <c r="YR347" s="258"/>
      <c r="YS347" s="258"/>
      <c r="YT347" s="258"/>
      <c r="YU347" s="258"/>
      <c r="YV347" s="258"/>
      <c r="YW347" s="258"/>
      <c r="YX347" s="258"/>
      <c r="YY347" s="258"/>
      <c r="YZ347" s="258"/>
      <c r="ZA347" s="258"/>
      <c r="ZB347" s="258"/>
      <c r="ZC347" s="258"/>
      <c r="ZD347" s="258"/>
      <c r="ZE347" s="258"/>
      <c r="ZF347" s="258"/>
      <c r="ZG347" s="258"/>
      <c r="ZH347" s="258"/>
      <c r="ZI347" s="258"/>
      <c r="ZJ347" s="258"/>
      <c r="ZK347" s="258"/>
      <c r="ZL347" s="258"/>
      <c r="ZM347" s="258"/>
      <c r="ZN347" s="258"/>
      <c r="ZO347" s="258"/>
      <c r="ZP347" s="258"/>
      <c r="ZQ347" s="258"/>
      <c r="ZR347" s="258"/>
      <c r="ZS347" s="258"/>
      <c r="ZT347" s="258"/>
      <c r="ZU347" s="258"/>
      <c r="ZV347" s="258"/>
      <c r="ZW347" s="258"/>
      <c r="ZX347" s="258"/>
      <c r="ZY347" s="258"/>
      <c r="ZZ347" s="258"/>
      <c r="AAA347" s="258"/>
      <c r="AAB347" s="258"/>
      <c r="AAC347" s="258"/>
      <c r="AAD347" s="258"/>
      <c r="AAE347" s="258"/>
      <c r="AAF347" s="258"/>
      <c r="AAG347" s="258"/>
      <c r="AAH347" s="258"/>
      <c r="AAI347" s="258"/>
      <c r="AAJ347" s="258"/>
      <c r="AAK347" s="258"/>
      <c r="AAL347" s="258"/>
      <c r="AAM347" s="258"/>
      <c r="AAN347" s="258"/>
      <c r="AAO347" s="258"/>
      <c r="AAP347" s="258"/>
      <c r="AAQ347" s="258"/>
      <c r="AAR347" s="258"/>
      <c r="AAS347" s="258"/>
      <c r="AAT347" s="258"/>
      <c r="AAU347" s="258"/>
      <c r="AAV347" s="258"/>
      <c r="AAW347" s="258"/>
      <c r="AAX347" s="258"/>
      <c r="AAY347" s="258"/>
      <c r="AAZ347" s="258"/>
      <c r="ABA347" s="258"/>
      <c r="ABB347" s="258"/>
      <c r="ABC347" s="258"/>
      <c r="ABD347" s="258"/>
      <c r="ABE347" s="258"/>
      <c r="ABF347" s="258"/>
      <c r="ABG347" s="258"/>
      <c r="ABH347" s="258"/>
      <c r="ABI347" s="258"/>
      <c r="ABJ347" s="258"/>
      <c r="ABK347" s="258"/>
      <c r="ABL347" s="258"/>
      <c r="ABM347" s="258"/>
      <c r="ABN347" s="258"/>
      <c r="ABO347" s="258"/>
      <c r="ABP347" s="258"/>
      <c r="ABQ347" s="258"/>
      <c r="ABR347" s="258"/>
      <c r="ABS347" s="258"/>
      <c r="ABT347" s="258"/>
      <c r="ABU347" s="258"/>
      <c r="ABV347" s="258"/>
      <c r="ABW347" s="258"/>
      <c r="ABX347" s="258"/>
      <c r="ABY347" s="258"/>
      <c r="ABZ347" s="258"/>
      <c r="ACA347" s="258"/>
      <c r="ACB347" s="258"/>
      <c r="ACC347" s="258"/>
      <c r="ACD347" s="258"/>
      <c r="ACE347" s="258"/>
      <c r="ACF347" s="258"/>
      <c r="ACG347" s="258"/>
      <c r="ACH347" s="258"/>
      <c r="ACI347" s="258"/>
      <c r="ACJ347" s="258"/>
      <c r="ACK347" s="258"/>
      <c r="ACL347" s="258"/>
      <c r="ACM347" s="258"/>
      <c r="ACN347" s="258"/>
      <c r="ACO347" s="258"/>
      <c r="ACP347" s="258"/>
      <c r="ACQ347" s="258"/>
      <c r="ACR347" s="258"/>
      <c r="ACS347" s="258"/>
      <c r="ACT347" s="258"/>
      <c r="ACU347" s="258"/>
      <c r="ACV347" s="258"/>
      <c r="ACW347" s="258"/>
      <c r="ACX347" s="258"/>
      <c r="ACY347" s="258"/>
      <c r="ACZ347" s="258"/>
      <c r="ADA347" s="258"/>
      <c r="ADB347" s="258"/>
      <c r="ADC347" s="258"/>
      <c r="ADD347" s="258"/>
      <c r="ADE347" s="258"/>
      <c r="ADF347" s="258"/>
      <c r="ADG347" s="258"/>
      <c r="ADH347" s="258"/>
      <c r="ADI347" s="258"/>
      <c r="ADJ347" s="258"/>
      <c r="ADK347" s="258"/>
      <c r="ADL347" s="258"/>
      <c r="ADM347" s="258"/>
      <c r="ADN347" s="258"/>
      <c r="ADO347" s="258"/>
      <c r="ADP347" s="258"/>
      <c r="ADQ347" s="258"/>
      <c r="ADR347" s="258"/>
      <c r="ADS347" s="258"/>
      <c r="ADT347" s="258"/>
      <c r="ADU347" s="258"/>
      <c r="ADV347" s="258"/>
      <c r="ADW347" s="258"/>
      <c r="ADX347" s="258"/>
      <c r="ADY347" s="258"/>
      <c r="ADZ347" s="258"/>
      <c r="AEA347" s="258"/>
      <c r="AEB347" s="258"/>
      <c r="AEC347" s="258"/>
      <c r="AED347" s="258"/>
      <c r="AEE347" s="258"/>
      <c r="AEF347" s="258"/>
      <c r="AEG347" s="258"/>
      <c r="AEH347" s="258"/>
      <c r="AEI347" s="258"/>
      <c r="AEJ347" s="258"/>
      <c r="AEK347" s="258"/>
      <c r="AEL347" s="258"/>
      <c r="AEM347" s="258"/>
      <c r="AEN347" s="258"/>
      <c r="AEO347" s="258"/>
      <c r="AEP347" s="258"/>
      <c r="AEQ347" s="258"/>
      <c r="AER347" s="258"/>
      <c r="AES347" s="258"/>
      <c r="AET347" s="258"/>
      <c r="AEU347" s="258"/>
      <c r="AEV347" s="258"/>
      <c r="AEW347" s="258"/>
      <c r="AEX347" s="258"/>
      <c r="AEY347" s="258"/>
      <c r="AEZ347" s="258"/>
      <c r="AFA347" s="258"/>
      <c r="AFB347" s="258"/>
      <c r="AFC347" s="258"/>
      <c r="AFD347" s="258"/>
      <c r="AFE347" s="258"/>
      <c r="AFF347" s="258"/>
      <c r="AFG347" s="258"/>
      <c r="AFH347" s="258"/>
      <c r="AFI347" s="258"/>
      <c r="AFJ347" s="258"/>
      <c r="AFK347" s="258"/>
      <c r="AFL347" s="258"/>
      <c r="AFM347" s="258"/>
      <c r="AFN347" s="258"/>
      <c r="AFO347" s="258"/>
      <c r="AFP347" s="258"/>
      <c r="AFQ347" s="258"/>
      <c r="AFR347" s="258"/>
      <c r="AFS347" s="258"/>
      <c r="AFT347" s="258"/>
      <c r="AFU347" s="258"/>
      <c r="AFV347" s="258"/>
      <c r="AFW347" s="258"/>
      <c r="AFX347" s="258"/>
      <c r="AFY347" s="258"/>
      <c r="AFZ347" s="258"/>
      <c r="AGA347" s="258"/>
      <c r="AGB347" s="258"/>
      <c r="AGC347" s="258"/>
      <c r="AGD347" s="258"/>
      <c r="AGE347" s="258"/>
      <c r="AGF347" s="258"/>
      <c r="AGG347" s="258"/>
      <c r="AGH347" s="258"/>
      <c r="AGI347" s="258"/>
      <c r="AGJ347" s="258"/>
      <c r="AGK347" s="258"/>
      <c r="AGL347" s="258"/>
      <c r="AGM347" s="258"/>
      <c r="AGN347" s="258"/>
      <c r="AGO347" s="258"/>
      <c r="AGP347" s="258"/>
      <c r="AGQ347" s="258"/>
      <c r="AGR347" s="258"/>
      <c r="AGS347" s="258"/>
      <c r="AGT347" s="258"/>
      <c r="AGU347" s="258"/>
      <c r="AGV347" s="258"/>
      <c r="AGW347" s="258"/>
      <c r="AGX347" s="258"/>
      <c r="AGY347" s="258"/>
      <c r="AGZ347" s="258"/>
      <c r="AHA347" s="258"/>
      <c r="AHB347" s="258"/>
      <c r="AHC347" s="258"/>
      <c r="AHD347" s="258"/>
      <c r="AHE347" s="258"/>
      <c r="AHF347" s="258"/>
      <c r="AHG347" s="258"/>
      <c r="AHH347" s="258"/>
      <c r="AHI347" s="258"/>
      <c r="AHJ347" s="258"/>
      <c r="AHK347" s="258"/>
      <c r="AHL347" s="258"/>
      <c r="AHM347" s="258"/>
      <c r="AHN347" s="258"/>
      <c r="AHO347" s="258"/>
      <c r="AHP347" s="258"/>
      <c r="AHQ347" s="258"/>
      <c r="AHR347" s="258"/>
      <c r="AHS347" s="258"/>
      <c r="AHT347" s="258"/>
      <c r="AHU347" s="258"/>
      <c r="AHV347" s="258"/>
      <c r="AHW347" s="258"/>
      <c r="AHX347" s="258"/>
      <c r="AHY347" s="258"/>
      <c r="AHZ347" s="258"/>
      <c r="AIA347" s="258"/>
      <c r="AIB347" s="258"/>
      <c r="AIC347" s="258"/>
      <c r="AID347" s="258"/>
      <c r="AIE347" s="258"/>
      <c r="AIF347" s="258"/>
      <c r="AIG347" s="258"/>
      <c r="AIH347" s="258"/>
      <c r="AII347" s="258"/>
      <c r="AIJ347" s="258"/>
      <c r="AIK347" s="258"/>
      <c r="AIL347" s="258"/>
      <c r="AIM347" s="258"/>
      <c r="AIN347" s="258"/>
      <c r="AIO347" s="258"/>
      <c r="AIP347" s="258"/>
      <c r="AIQ347" s="258"/>
      <c r="AIR347" s="258"/>
      <c r="AIS347" s="258"/>
      <c r="AIT347" s="258"/>
      <c r="AIU347" s="258"/>
      <c r="AIV347" s="258"/>
      <c r="AIW347" s="258"/>
      <c r="AIX347" s="258"/>
      <c r="AIY347" s="258"/>
      <c r="AIZ347" s="258"/>
      <c r="AJA347" s="258"/>
      <c r="AJB347" s="258"/>
      <c r="AJC347" s="258"/>
      <c r="AJD347" s="258"/>
      <c r="AJE347" s="258"/>
      <c r="AJF347" s="258"/>
      <c r="AJG347" s="258"/>
      <c r="AJH347" s="258"/>
      <c r="AJI347" s="258"/>
      <c r="AJJ347" s="258"/>
      <c r="AJK347" s="258"/>
      <c r="AJL347" s="258"/>
      <c r="AJM347" s="258"/>
      <c r="AJN347" s="258"/>
      <c r="AJO347" s="258"/>
      <c r="AJP347" s="258"/>
      <c r="AJQ347" s="258"/>
      <c r="AJR347" s="258"/>
      <c r="AJS347" s="258"/>
      <c r="AJT347" s="258"/>
      <c r="AJU347" s="258"/>
      <c r="AJV347" s="258"/>
      <c r="AJW347" s="258"/>
      <c r="AJX347" s="258"/>
      <c r="AJY347" s="258"/>
      <c r="AJZ347" s="258"/>
      <c r="AKA347" s="258"/>
      <c r="AKB347" s="258"/>
      <c r="AKC347" s="258"/>
      <c r="AKD347" s="258"/>
      <c r="AKE347" s="258"/>
      <c r="AKF347" s="258"/>
      <c r="AKG347" s="258"/>
      <c r="AKH347" s="258"/>
      <c r="AKI347" s="258"/>
      <c r="AKJ347" s="258"/>
      <c r="AKK347" s="258"/>
      <c r="AKL347" s="258"/>
      <c r="AKM347" s="258"/>
      <c r="AKN347" s="258"/>
      <c r="AKO347" s="258"/>
      <c r="AKP347" s="258"/>
      <c r="AKQ347" s="258"/>
      <c r="AKR347" s="258"/>
      <c r="AKS347" s="258"/>
      <c r="AKT347" s="258"/>
      <c r="AKU347" s="258"/>
      <c r="AKV347" s="258"/>
      <c r="AKW347" s="258"/>
      <c r="AKX347" s="258"/>
      <c r="AKY347" s="258"/>
      <c r="AKZ347" s="258"/>
      <c r="ALA347" s="258"/>
      <c r="ALB347" s="258"/>
      <c r="ALC347" s="258"/>
      <c r="ALD347" s="258"/>
      <c r="ALE347" s="258"/>
      <c r="ALF347" s="258"/>
      <c r="ALG347" s="258"/>
      <c r="ALH347" s="258"/>
      <c r="ALI347" s="258"/>
      <c r="ALJ347" s="258"/>
      <c r="ALK347" s="258"/>
      <c r="ALL347" s="258"/>
      <c r="ALM347" s="258"/>
      <c r="ALN347" s="258"/>
      <c r="ALO347" s="258"/>
      <c r="ALP347" s="258"/>
      <c r="ALQ347" s="258"/>
      <c r="ALR347" s="258"/>
      <c r="ALS347" s="258"/>
      <c r="ALT347" s="258"/>
      <c r="ALU347" s="258"/>
      <c r="ALV347" s="258"/>
      <c r="ALW347" s="258"/>
      <c r="ALX347" s="258"/>
      <c r="ALY347" s="258"/>
      <c r="ALZ347" s="258"/>
      <c r="AMA347" s="258"/>
      <c r="AMB347" s="258"/>
      <c r="AMC347" s="258"/>
    </row>
    <row r="348" customFormat="false" ht="39.75" hidden="false" customHeight="true" outlineLevel="0" collapsed="false">
      <c r="A348" s="935" t="str">
        <f aca="false">A330</f>
        <v>SUBSEÇÃO JUDICIÁRIA DE SÃO JOÃO DEL REI</v>
      </c>
      <c r="B348" s="935"/>
      <c r="C348" s="935"/>
      <c r="D348" s="935"/>
      <c r="E348" s="935"/>
      <c r="F348" s="935"/>
      <c r="G348" s="935"/>
      <c r="H348" s="935"/>
      <c r="I348" s="936" t="n">
        <f aca="false">I343+I347</f>
        <v>48621.57</v>
      </c>
      <c r="J348" s="937"/>
      <c r="L348" s="468"/>
      <c r="M348" s="468"/>
      <c r="N348" s="468"/>
      <c r="O348" s="468"/>
      <c r="P348" s="468"/>
      <c r="Q348" s="468"/>
      <c r="R348" s="468"/>
      <c r="S348" s="837"/>
    </row>
    <row r="349" customFormat="false" ht="32.25" hidden="false" customHeight="true" outlineLevel="0" collapsed="false">
      <c r="A349" s="846" t="str">
        <f aca="false">SSP!$A$7</f>
        <v>SUBSEÇÃO JUDICIÁRIA DE SÃO SEBASTIÃO DO PARAÍSO</v>
      </c>
      <c r="B349" s="846"/>
      <c r="C349" s="846"/>
      <c r="D349" s="15"/>
      <c r="E349" s="15"/>
      <c r="F349" s="15"/>
      <c r="G349" s="847" t="s">
        <v>12</v>
      </c>
      <c r="H349" s="848" t="n">
        <f aca="false">$H$7</f>
        <v>0</v>
      </c>
      <c r="I349" s="848"/>
      <c r="J349" s="849"/>
      <c r="L349" s="468"/>
      <c r="M349" s="468"/>
      <c r="N349" s="468"/>
      <c r="O349" s="468"/>
      <c r="P349" s="468"/>
      <c r="Q349" s="468"/>
      <c r="R349" s="468"/>
      <c r="S349" s="837"/>
    </row>
    <row r="350" customFormat="false" ht="21.75" hidden="false" customHeight="true" outlineLevel="0" collapsed="false">
      <c r="A350" s="850" t="s">
        <v>508</v>
      </c>
      <c r="B350" s="850"/>
      <c r="C350" s="850"/>
      <c r="D350" s="851" t="n">
        <f aca="false">SSP!$G$53</f>
        <v>8656.31</v>
      </c>
      <c r="E350" s="851" t="n">
        <f aca="false">SSP!$H$53</f>
        <v>0</v>
      </c>
      <c r="F350" s="851" t="n">
        <f aca="false">SSP!$I$53</f>
        <v>0</v>
      </c>
      <c r="G350" s="851" t="n">
        <f aca="false">SSP!$J$53</f>
        <v>0</v>
      </c>
      <c r="H350" s="851" t="n">
        <f aca="false">SSP!$K$53</f>
        <v>0</v>
      </c>
      <c r="I350" s="852" t="n">
        <f aca="false">SSP!$L$53</f>
        <v>0</v>
      </c>
      <c r="J350" s="852"/>
      <c r="L350" s="854" t="n">
        <f aca="false">SSP!G20</f>
        <v>3282.37</v>
      </c>
      <c r="M350" s="854" t="n">
        <f aca="false">SSP!H20</f>
        <v>0</v>
      </c>
      <c r="N350" s="854" t="n">
        <f aca="false">SSP!I20</f>
        <v>0</v>
      </c>
      <c r="O350" s="854" t="n">
        <f aca="false">SSP!J20</f>
        <v>0</v>
      </c>
      <c r="P350" s="854" t="n">
        <f aca="false">SSP!K20</f>
        <v>0</v>
      </c>
      <c r="Q350" s="854" t="n">
        <f aca="false">SSP!L20</f>
        <v>0</v>
      </c>
      <c r="R350" s="468"/>
      <c r="S350" s="837"/>
    </row>
    <row r="351" customFormat="false" ht="21.75" hidden="false" customHeight="true" outlineLevel="0" collapsed="false">
      <c r="A351" s="855" t="s">
        <v>509</v>
      </c>
      <c r="B351" s="855"/>
      <c r="C351" s="855"/>
      <c r="D351" s="856" t="n">
        <f aca="false">Dados!$F$42</f>
        <v>3</v>
      </c>
      <c r="E351" s="856" t="n">
        <f aca="false">Dados!$H$42</f>
        <v>0</v>
      </c>
      <c r="F351" s="856" t="n">
        <f aca="false">Dados!$J$42</f>
        <v>0</v>
      </c>
      <c r="G351" s="856" t="n">
        <f aca="false">Dados!$L$42</f>
        <v>0</v>
      </c>
      <c r="H351" s="856" t="n">
        <f aca="false">Dados!$N$42</f>
        <v>0</v>
      </c>
      <c r="I351" s="858" t="n">
        <f aca="false">Dados!$P$42</f>
        <v>0</v>
      </c>
      <c r="J351" s="859"/>
      <c r="L351" s="468" t="n">
        <f aca="false">L350*D351*D352</f>
        <v>9847.11</v>
      </c>
      <c r="M351" s="468" t="n">
        <f aca="false">M350*E351*E352</f>
        <v>0</v>
      </c>
      <c r="N351" s="468" t="n">
        <f aca="false">N350*F351*F352</f>
        <v>0</v>
      </c>
      <c r="O351" s="468" t="n">
        <f aca="false">O350*G351*G352</f>
        <v>0</v>
      </c>
      <c r="P351" s="468" t="n">
        <f aca="false">P350*H351*H352</f>
        <v>0</v>
      </c>
      <c r="Q351" s="468" t="n">
        <f aca="false">Q350*I351*I352</f>
        <v>0</v>
      </c>
      <c r="R351" s="468" t="n">
        <f aca="false">SUM(L351:Q351)</f>
        <v>9847.11</v>
      </c>
      <c r="S351" s="869" t="n">
        <f aca="false">R351*R3</f>
        <v>3263.487838338</v>
      </c>
      <c r="T351" s="281" t="s">
        <v>541</v>
      </c>
    </row>
    <row r="352" customFormat="false" ht="21.75" hidden="false" customHeight="true" outlineLevel="0" collapsed="false">
      <c r="A352" s="860" t="s">
        <v>510</v>
      </c>
      <c r="B352" s="860"/>
      <c r="C352" s="860"/>
      <c r="D352" s="861" t="n">
        <f aca="false">Dados!$G$42</f>
        <v>1</v>
      </c>
      <c r="E352" s="861" t="n">
        <f aca="false">Dados!$I$42</f>
        <v>0</v>
      </c>
      <c r="F352" s="861" t="n">
        <f aca="false">Dados!$K$42</f>
        <v>0</v>
      </c>
      <c r="G352" s="861" t="n">
        <f aca="false">Dados!$M$42</f>
        <v>0</v>
      </c>
      <c r="H352" s="861" t="n">
        <f aca="false">Dados!$O$42</f>
        <v>0</v>
      </c>
      <c r="I352" s="862" t="n">
        <f aca="false">Dados!$Q$42</f>
        <v>0</v>
      </c>
      <c r="J352" s="863"/>
      <c r="L352" s="468"/>
      <c r="M352" s="468"/>
      <c r="N352" s="468"/>
      <c r="O352" s="468"/>
      <c r="P352" s="468"/>
      <c r="Q352" s="468"/>
      <c r="R352" s="468"/>
      <c r="S352" s="837"/>
    </row>
    <row r="353" customFormat="false" ht="21.75" hidden="false" customHeight="true" outlineLevel="0" collapsed="false">
      <c r="A353" s="864" t="s">
        <v>5</v>
      </c>
      <c r="B353" s="864"/>
      <c r="C353" s="864"/>
      <c r="D353" s="865" t="n">
        <f aca="false">((D350*D351)*D352)</f>
        <v>25968.93</v>
      </c>
      <c r="E353" s="865" t="n">
        <f aca="false">((E350*E351)*E352)</f>
        <v>0</v>
      </c>
      <c r="F353" s="865" t="n">
        <f aca="false">((F350*F351)*F352)</f>
        <v>0</v>
      </c>
      <c r="G353" s="865" t="n">
        <f aca="false">((G350*G351)*G352)</f>
        <v>0</v>
      </c>
      <c r="H353" s="865" t="n">
        <f aca="false">((H350*H351)*H352)</f>
        <v>0</v>
      </c>
      <c r="I353" s="866" t="n">
        <f aca="false">((I350*I351)*I352)</f>
        <v>0</v>
      </c>
      <c r="J353" s="867"/>
      <c r="L353" s="468"/>
      <c r="M353" s="468"/>
      <c r="N353" s="468"/>
      <c r="O353" s="468"/>
      <c r="P353" s="468"/>
      <c r="Q353" s="468"/>
      <c r="R353" s="468"/>
      <c r="S353" s="837"/>
    </row>
    <row r="354" customFormat="false" ht="21.75" hidden="false" customHeight="true" outlineLevel="0" collapsed="false">
      <c r="A354" s="870" t="s">
        <v>511</v>
      </c>
      <c r="B354" s="871" t="s">
        <v>512</v>
      </c>
      <c r="C354" s="872" t="s">
        <v>513</v>
      </c>
      <c r="D354" s="873" t="n">
        <v>0</v>
      </c>
      <c r="E354" s="873" t="n">
        <v>0</v>
      </c>
      <c r="F354" s="873" t="n">
        <v>0</v>
      </c>
      <c r="G354" s="873" t="n">
        <v>0</v>
      </c>
      <c r="H354" s="873" t="n">
        <v>0</v>
      </c>
      <c r="I354" s="875" t="n">
        <v>0</v>
      </c>
      <c r="J354" s="876"/>
      <c r="L354" s="468"/>
      <c r="M354" s="468"/>
      <c r="N354" s="468"/>
      <c r="O354" s="468"/>
      <c r="P354" s="468"/>
      <c r="Q354" s="468"/>
      <c r="R354" s="468"/>
      <c r="S354" s="837"/>
    </row>
    <row r="355" customFormat="false" ht="21.75" hidden="false" customHeight="true" outlineLevel="0" collapsed="false">
      <c r="A355" s="870"/>
      <c r="B355" s="871"/>
      <c r="C355" s="877" t="s">
        <v>384</v>
      </c>
      <c r="D355" s="878" t="n">
        <f aca="false">ROUND((D350/30*D354),2)</f>
        <v>0</v>
      </c>
      <c r="E355" s="878" t="n">
        <f aca="false">ROUND((E350/30*E354),2)</f>
        <v>0</v>
      </c>
      <c r="F355" s="878" t="n">
        <f aca="false">ROUND((F350/30*F354),2)</f>
        <v>0</v>
      </c>
      <c r="G355" s="878" t="n">
        <f aca="false">ROUND((G350/30*G354),2)</f>
        <v>0</v>
      </c>
      <c r="H355" s="878" t="n">
        <f aca="false">ROUND((H350/30*H354),2)</f>
        <v>0</v>
      </c>
      <c r="I355" s="879" t="n">
        <f aca="false">ROUND((I350/30*I354),2)</f>
        <v>0</v>
      </c>
      <c r="J355" s="880"/>
      <c r="L355" s="468"/>
      <c r="M355" s="468"/>
      <c r="N355" s="468"/>
      <c r="O355" s="468"/>
      <c r="P355" s="468"/>
      <c r="Q355" s="468"/>
      <c r="R355" s="468"/>
      <c r="S355" s="837"/>
    </row>
    <row r="356" s="258" customFormat="true" ht="21.75" hidden="false" customHeight="true" outlineLevel="0" collapsed="false">
      <c r="A356" s="870"/>
      <c r="B356" s="881" t="s">
        <v>514</v>
      </c>
      <c r="C356" s="882" t="s">
        <v>515</v>
      </c>
      <c r="D356" s="883" t="n">
        <f aca="false">SSP!$G$87</f>
        <v>7051.21</v>
      </c>
      <c r="E356" s="883" t="n">
        <f aca="false">SSP!$H$87</f>
        <v>0</v>
      </c>
      <c r="F356" s="883" t="n">
        <f aca="false">SSP!$I$87</f>
        <v>0</v>
      </c>
      <c r="G356" s="883" t="n">
        <f aca="false">SSP!$J$87</f>
        <v>0</v>
      </c>
      <c r="H356" s="883" t="n">
        <f aca="false">SSP!$K$87</f>
        <v>0</v>
      </c>
      <c r="I356" s="884" t="n">
        <f aca="false">SSP!$L$87</f>
        <v>0</v>
      </c>
      <c r="J356" s="885"/>
      <c r="L356" s="468"/>
      <c r="M356" s="468"/>
      <c r="N356" s="468"/>
      <c r="O356" s="468"/>
      <c r="P356" s="468"/>
      <c r="Q356" s="468"/>
      <c r="R356" s="468"/>
      <c r="S356" s="837"/>
    </row>
    <row r="357" s="258" customFormat="true" ht="21.75" hidden="false" customHeight="true" outlineLevel="0" collapsed="false">
      <c r="A357" s="870"/>
      <c r="B357" s="881"/>
      <c r="C357" s="886" t="s">
        <v>516</v>
      </c>
      <c r="D357" s="887" t="n">
        <v>0</v>
      </c>
      <c r="E357" s="887" t="n">
        <v>0</v>
      </c>
      <c r="F357" s="887" t="n">
        <v>0</v>
      </c>
      <c r="G357" s="887" t="n">
        <v>0</v>
      </c>
      <c r="H357" s="887" t="n">
        <v>0</v>
      </c>
      <c r="I357" s="888" t="n">
        <v>0</v>
      </c>
      <c r="J357" s="889"/>
      <c r="L357" s="468"/>
      <c r="M357" s="468"/>
      <c r="N357" s="468"/>
      <c r="O357" s="468"/>
      <c r="P357" s="468"/>
      <c r="Q357" s="468"/>
      <c r="R357" s="468"/>
      <c r="S357" s="837"/>
    </row>
    <row r="358" s="258" customFormat="true" ht="21.75" hidden="false" customHeight="true" outlineLevel="0" collapsed="false">
      <c r="A358" s="870"/>
      <c r="B358" s="881"/>
      <c r="C358" s="890" t="s">
        <v>517</v>
      </c>
      <c r="D358" s="891" t="n">
        <f aca="false">ROUND(((D356/30)*D357),2)</f>
        <v>0</v>
      </c>
      <c r="E358" s="891" t="n">
        <f aca="false">ROUND(((E356/30)*E357),2)</f>
        <v>0</v>
      </c>
      <c r="F358" s="891" t="n">
        <f aca="false">ROUND(((F356/30)*F357),2)</f>
        <v>0</v>
      </c>
      <c r="G358" s="891" t="n">
        <f aca="false">ROUND(((G356/30)*G357),2)</f>
        <v>0</v>
      </c>
      <c r="H358" s="891" t="n">
        <f aca="false">ROUND(((H356/30)*H357),2)</f>
        <v>0</v>
      </c>
      <c r="I358" s="892" t="n">
        <f aca="false">ROUND(((I356/30)*I357),2)</f>
        <v>0</v>
      </c>
      <c r="J358" s="893"/>
      <c r="L358" s="468"/>
      <c r="M358" s="468"/>
      <c r="N358" s="468"/>
      <c r="O358" s="468"/>
      <c r="P358" s="468"/>
      <c r="Q358" s="468"/>
      <c r="R358" s="468"/>
      <c r="S358" s="837"/>
    </row>
    <row r="359" customFormat="false" ht="39" hidden="false" customHeight="true" outlineLevel="0" collapsed="false">
      <c r="A359" s="894" t="s">
        <v>518</v>
      </c>
      <c r="B359" s="894"/>
      <c r="C359" s="894"/>
      <c r="D359" s="895" t="n">
        <f aca="false">D355+D358</f>
        <v>0</v>
      </c>
      <c r="E359" s="895" t="n">
        <f aca="false">E355+E358</f>
        <v>0</v>
      </c>
      <c r="F359" s="895" t="n">
        <f aca="false">F355+F358</f>
        <v>0</v>
      </c>
      <c r="G359" s="895" t="n">
        <f aca="false">G355+G358</f>
        <v>0</v>
      </c>
      <c r="H359" s="895" t="n">
        <f aca="false">H355+H358</f>
        <v>0</v>
      </c>
      <c r="I359" s="896" t="n">
        <f aca="false">I355+I358</f>
        <v>0</v>
      </c>
      <c r="J359" s="897"/>
      <c r="L359" s="468"/>
      <c r="M359" s="468"/>
      <c r="N359" s="468"/>
      <c r="O359" s="468"/>
      <c r="P359" s="468"/>
      <c r="Q359" s="468"/>
      <c r="R359" s="468"/>
      <c r="S359" s="837"/>
    </row>
    <row r="360" customFormat="false" ht="39.75" hidden="false" customHeight="true" outlineLevel="0" collapsed="false">
      <c r="A360" s="898" t="str">
        <f aca="false">A18</f>
        <v>TOTAL CATEGORIA</v>
      </c>
      <c r="B360" s="899"/>
      <c r="C360" s="899"/>
      <c r="D360" s="900" t="n">
        <f aca="false">D353-D359</f>
        <v>25968.93</v>
      </c>
      <c r="E360" s="900" t="n">
        <f aca="false">E353-E359</f>
        <v>0</v>
      </c>
      <c r="F360" s="900" t="n">
        <f aca="false">F353-F359</f>
        <v>0</v>
      </c>
      <c r="G360" s="900" t="n">
        <f aca="false">G353-G359</f>
        <v>0</v>
      </c>
      <c r="H360" s="900" t="n">
        <f aca="false">H353-H359</f>
        <v>0</v>
      </c>
      <c r="I360" s="901" t="n">
        <f aca="false">I353-I359</f>
        <v>0</v>
      </c>
      <c r="J360" s="902"/>
      <c r="K360" s="281"/>
      <c r="L360" s="468"/>
      <c r="M360" s="468"/>
      <c r="N360" s="468"/>
      <c r="O360" s="468"/>
      <c r="P360" s="468"/>
      <c r="Q360" s="468"/>
      <c r="R360" s="468"/>
      <c r="S360" s="837"/>
    </row>
    <row r="361" customFormat="false" ht="27.75" hidden="false" customHeight="true" outlineLevel="0" collapsed="false">
      <c r="A361" s="903" t="s">
        <v>534</v>
      </c>
      <c r="B361" s="903"/>
      <c r="C361" s="903"/>
      <c r="D361" s="903"/>
      <c r="E361" s="903"/>
      <c r="F361" s="903"/>
      <c r="G361" s="903"/>
      <c r="H361" s="903"/>
      <c r="I361" s="904" t="n">
        <f aca="false">SUM(D360:I360)</f>
        <v>25968.93</v>
      </c>
      <c r="J361" s="905" t="n">
        <f aca="false">RESUMO!F59</f>
        <v>0</v>
      </c>
      <c r="L361" s="468"/>
      <c r="M361" s="468"/>
      <c r="N361" s="468"/>
      <c r="O361" s="468"/>
      <c r="P361" s="468"/>
      <c r="Q361" s="468"/>
      <c r="R361" s="468"/>
      <c r="S361" s="837"/>
    </row>
    <row r="362" customFormat="false" ht="27.75" hidden="false" customHeight="true" outlineLevel="0" collapsed="false">
      <c r="A362" s="906" t="s">
        <v>521</v>
      </c>
      <c r="B362" s="906"/>
      <c r="C362" s="906"/>
      <c r="D362" s="906"/>
      <c r="E362" s="906"/>
      <c r="F362" s="906"/>
      <c r="G362" s="906"/>
      <c r="H362" s="906"/>
      <c r="I362" s="907" t="n">
        <f aca="false">RESUMO!N27</f>
        <v>25968.93</v>
      </c>
      <c r="J362" s="908"/>
      <c r="L362" s="468"/>
      <c r="M362" s="468"/>
      <c r="N362" s="468"/>
      <c r="O362" s="468"/>
      <c r="P362" s="468"/>
      <c r="Q362" s="468"/>
      <c r="R362" s="468"/>
      <c r="S362" s="837"/>
    </row>
    <row r="363" customFormat="false" ht="27.75" hidden="false" customHeight="true" outlineLevel="0" collapsed="false">
      <c r="A363" s="909" t="s">
        <v>522</v>
      </c>
      <c r="B363" s="909"/>
      <c r="C363" s="909"/>
      <c r="D363" s="909"/>
      <c r="E363" s="909"/>
      <c r="F363" s="909"/>
      <c r="G363" s="910"/>
      <c r="H363" s="911"/>
      <c r="I363" s="912"/>
      <c r="J363" s="912"/>
      <c r="K363" s="941"/>
      <c r="L363" s="468"/>
      <c r="M363" s="468"/>
      <c r="N363" s="468"/>
      <c r="O363" s="468"/>
      <c r="P363" s="468"/>
      <c r="Q363" s="468"/>
      <c r="R363" s="468"/>
      <c r="S363" s="837"/>
    </row>
    <row r="364" customFormat="false" ht="27.75" hidden="false" customHeight="true" outlineLevel="0" collapsed="false">
      <c r="A364" s="913"/>
      <c r="B364" s="914"/>
      <c r="C364" s="915"/>
      <c r="D364" s="915"/>
      <c r="E364" s="915"/>
      <c r="F364" s="917"/>
      <c r="G364" s="918"/>
      <c r="H364" s="919"/>
      <c r="I364" s="920"/>
      <c r="J364" s="921"/>
      <c r="L364" s="922"/>
      <c r="M364" s="922"/>
      <c r="N364" s="922"/>
      <c r="O364" s="922"/>
      <c r="P364" s="922"/>
      <c r="Q364" s="922"/>
      <c r="R364" s="922"/>
      <c r="S364" s="923"/>
    </row>
    <row r="365" customFormat="false" ht="27.75" hidden="false" customHeight="true" outlineLevel="0" collapsed="false">
      <c r="A365" s="913"/>
      <c r="B365" s="924"/>
      <c r="C365" s="258"/>
      <c r="D365" s="258"/>
      <c r="E365" s="258"/>
      <c r="F365" s="925"/>
      <c r="G365" s="926"/>
      <c r="H365" s="927"/>
      <c r="I365" s="928"/>
      <c r="J365" s="929"/>
      <c r="L365" s="922"/>
      <c r="M365" s="922"/>
      <c r="N365" s="922"/>
      <c r="O365" s="922"/>
      <c r="P365" s="922"/>
      <c r="Q365" s="922"/>
      <c r="R365" s="922"/>
      <c r="S365" s="923"/>
      <c r="W365" s="258"/>
      <c r="X365" s="258"/>
      <c r="Y365" s="258"/>
      <c r="Z365" s="258"/>
      <c r="AA365" s="258"/>
      <c r="AB365" s="258"/>
      <c r="AC365" s="258"/>
      <c r="AD365" s="258"/>
      <c r="AE365" s="258"/>
      <c r="AF365" s="258"/>
      <c r="AG365" s="258"/>
      <c r="AH365" s="258"/>
      <c r="AI365" s="258"/>
      <c r="AJ365" s="258"/>
      <c r="AK365" s="258"/>
      <c r="AL365" s="258"/>
      <c r="AM365" s="258"/>
      <c r="AN365" s="258"/>
      <c r="AO365" s="258"/>
      <c r="AP365" s="258"/>
      <c r="AQ365" s="258"/>
      <c r="AR365" s="258"/>
      <c r="AS365" s="258"/>
      <c r="AT365" s="258"/>
      <c r="AU365" s="258"/>
      <c r="AV365" s="258"/>
      <c r="AW365" s="258"/>
      <c r="AX365" s="258"/>
      <c r="AY365" s="258"/>
      <c r="AZ365" s="258"/>
      <c r="BA365" s="258"/>
      <c r="BB365" s="258"/>
      <c r="BC365" s="258"/>
      <c r="BD365" s="258"/>
      <c r="BE365" s="258"/>
      <c r="BF365" s="258"/>
      <c r="BG365" s="258"/>
      <c r="BH365" s="258"/>
      <c r="BI365" s="258"/>
      <c r="BJ365" s="258"/>
      <c r="BK365" s="258"/>
      <c r="BL365" s="258"/>
      <c r="BM365" s="258"/>
      <c r="BN365" s="258"/>
      <c r="BO365" s="258"/>
      <c r="BP365" s="258"/>
      <c r="BQ365" s="258"/>
      <c r="BR365" s="258"/>
      <c r="BS365" s="258"/>
      <c r="BT365" s="258"/>
      <c r="BU365" s="258"/>
      <c r="BV365" s="258"/>
      <c r="BW365" s="258"/>
      <c r="BX365" s="258"/>
      <c r="BY365" s="258"/>
      <c r="BZ365" s="258"/>
      <c r="CA365" s="258"/>
      <c r="CB365" s="258"/>
      <c r="CC365" s="258"/>
      <c r="CD365" s="258"/>
      <c r="CE365" s="258"/>
      <c r="CF365" s="258"/>
      <c r="CG365" s="258"/>
      <c r="CH365" s="258"/>
      <c r="CI365" s="258"/>
      <c r="CJ365" s="258"/>
      <c r="CK365" s="258"/>
      <c r="CL365" s="258"/>
      <c r="CM365" s="258"/>
      <c r="CN365" s="258"/>
      <c r="CO365" s="258"/>
      <c r="CP365" s="258"/>
      <c r="CQ365" s="258"/>
      <c r="CR365" s="258"/>
      <c r="CS365" s="258"/>
      <c r="CT365" s="258"/>
      <c r="CU365" s="258"/>
      <c r="CV365" s="258"/>
      <c r="CW365" s="258"/>
      <c r="CX365" s="258"/>
      <c r="CY365" s="258"/>
      <c r="CZ365" s="258"/>
      <c r="DA365" s="258"/>
      <c r="DB365" s="258"/>
      <c r="DC365" s="258"/>
      <c r="DD365" s="258"/>
      <c r="DE365" s="258"/>
      <c r="DF365" s="258"/>
      <c r="DG365" s="258"/>
      <c r="DH365" s="258"/>
      <c r="DI365" s="258"/>
      <c r="DJ365" s="258"/>
      <c r="DK365" s="258"/>
      <c r="DL365" s="258"/>
      <c r="DM365" s="258"/>
      <c r="DN365" s="258"/>
      <c r="DO365" s="258"/>
      <c r="DP365" s="258"/>
      <c r="DQ365" s="258"/>
      <c r="DR365" s="258"/>
      <c r="DS365" s="258"/>
      <c r="DT365" s="258"/>
      <c r="DU365" s="258"/>
      <c r="DV365" s="258"/>
      <c r="DW365" s="258"/>
      <c r="DX365" s="258"/>
      <c r="DY365" s="258"/>
      <c r="DZ365" s="258"/>
      <c r="EA365" s="258"/>
      <c r="EB365" s="258"/>
      <c r="EC365" s="258"/>
      <c r="ED365" s="258"/>
      <c r="EE365" s="258"/>
      <c r="EF365" s="258"/>
      <c r="EG365" s="258"/>
      <c r="EH365" s="258"/>
      <c r="EI365" s="258"/>
      <c r="EJ365" s="258"/>
      <c r="EK365" s="258"/>
      <c r="EL365" s="258"/>
      <c r="EM365" s="258"/>
      <c r="EN365" s="258"/>
      <c r="EO365" s="258"/>
      <c r="EP365" s="258"/>
      <c r="EQ365" s="258"/>
      <c r="ER365" s="258"/>
      <c r="ES365" s="258"/>
      <c r="ET365" s="258"/>
      <c r="EU365" s="258"/>
      <c r="EV365" s="258"/>
      <c r="EW365" s="258"/>
      <c r="EX365" s="258"/>
      <c r="EY365" s="258"/>
      <c r="EZ365" s="258"/>
      <c r="FA365" s="258"/>
      <c r="FB365" s="258"/>
      <c r="FC365" s="258"/>
      <c r="FD365" s="258"/>
      <c r="FE365" s="258"/>
      <c r="FF365" s="258"/>
      <c r="FG365" s="258"/>
      <c r="FH365" s="258"/>
      <c r="FI365" s="258"/>
      <c r="FJ365" s="258"/>
      <c r="FK365" s="258"/>
      <c r="FL365" s="258"/>
      <c r="FM365" s="258"/>
      <c r="FN365" s="258"/>
      <c r="FO365" s="258"/>
      <c r="FP365" s="258"/>
      <c r="FQ365" s="258"/>
      <c r="FR365" s="258"/>
      <c r="FS365" s="258"/>
      <c r="FT365" s="258"/>
      <c r="FU365" s="258"/>
      <c r="FV365" s="258"/>
      <c r="FW365" s="258"/>
      <c r="FX365" s="258"/>
      <c r="FY365" s="258"/>
      <c r="FZ365" s="258"/>
      <c r="GA365" s="258"/>
      <c r="GB365" s="258"/>
      <c r="GC365" s="258"/>
      <c r="GD365" s="258"/>
      <c r="GE365" s="258"/>
      <c r="GF365" s="258"/>
      <c r="GG365" s="258"/>
      <c r="GH365" s="258"/>
      <c r="GI365" s="258"/>
      <c r="GJ365" s="258"/>
      <c r="GK365" s="258"/>
      <c r="GL365" s="258"/>
      <c r="GM365" s="258"/>
      <c r="GN365" s="258"/>
      <c r="GO365" s="258"/>
      <c r="GP365" s="258"/>
      <c r="GQ365" s="258"/>
      <c r="GR365" s="258"/>
      <c r="GS365" s="258"/>
      <c r="GT365" s="258"/>
      <c r="GU365" s="258"/>
      <c r="GV365" s="258"/>
      <c r="GW365" s="258"/>
      <c r="GX365" s="258"/>
      <c r="GY365" s="258"/>
      <c r="GZ365" s="258"/>
      <c r="HA365" s="258"/>
      <c r="HB365" s="258"/>
      <c r="HC365" s="258"/>
      <c r="HD365" s="258"/>
      <c r="HE365" s="258"/>
      <c r="HF365" s="258"/>
      <c r="HG365" s="258"/>
      <c r="HH365" s="258"/>
      <c r="HI365" s="258"/>
      <c r="HJ365" s="258"/>
      <c r="HK365" s="258"/>
      <c r="HL365" s="258"/>
      <c r="HM365" s="258"/>
      <c r="HN365" s="258"/>
      <c r="HO365" s="258"/>
      <c r="HP365" s="258"/>
      <c r="HQ365" s="258"/>
      <c r="HR365" s="258"/>
      <c r="HS365" s="258"/>
      <c r="HT365" s="258"/>
      <c r="HU365" s="258"/>
      <c r="HV365" s="258"/>
      <c r="HW365" s="258"/>
      <c r="HX365" s="258"/>
      <c r="HY365" s="258"/>
      <c r="HZ365" s="258"/>
      <c r="IA365" s="258"/>
      <c r="IB365" s="258"/>
      <c r="IC365" s="258"/>
      <c r="ID365" s="258"/>
      <c r="IE365" s="258"/>
      <c r="IF365" s="258"/>
      <c r="IG365" s="258"/>
      <c r="IH365" s="258"/>
      <c r="II365" s="258"/>
      <c r="IJ365" s="258"/>
      <c r="IK365" s="258"/>
      <c r="IL365" s="258"/>
      <c r="IM365" s="258"/>
      <c r="IN365" s="258"/>
      <c r="IO365" s="258"/>
      <c r="IP365" s="258"/>
      <c r="IQ365" s="258"/>
      <c r="IR365" s="258"/>
      <c r="IS365" s="258"/>
      <c r="IT365" s="258"/>
      <c r="IU365" s="258"/>
      <c r="IV365" s="258"/>
      <c r="IW365" s="258"/>
      <c r="IX365" s="258"/>
      <c r="IY365" s="258"/>
      <c r="IZ365" s="258"/>
      <c r="JA365" s="258"/>
      <c r="JB365" s="258"/>
      <c r="JC365" s="258"/>
      <c r="JD365" s="258"/>
      <c r="JE365" s="258"/>
      <c r="JF365" s="258"/>
      <c r="JG365" s="258"/>
      <c r="JH365" s="258"/>
      <c r="JI365" s="258"/>
      <c r="JJ365" s="258"/>
      <c r="JK365" s="258"/>
      <c r="JL365" s="258"/>
      <c r="JM365" s="258"/>
      <c r="JN365" s="258"/>
      <c r="JO365" s="258"/>
      <c r="JP365" s="258"/>
      <c r="JQ365" s="258"/>
      <c r="JR365" s="258"/>
      <c r="JS365" s="258"/>
      <c r="JT365" s="258"/>
      <c r="JU365" s="258"/>
      <c r="JV365" s="258"/>
      <c r="JW365" s="258"/>
      <c r="JX365" s="258"/>
      <c r="JY365" s="258"/>
      <c r="JZ365" s="258"/>
      <c r="KA365" s="258"/>
      <c r="KB365" s="258"/>
      <c r="KC365" s="258"/>
      <c r="KD365" s="258"/>
      <c r="KE365" s="258"/>
      <c r="KF365" s="258"/>
      <c r="KG365" s="258"/>
      <c r="KH365" s="258"/>
      <c r="KI365" s="258"/>
      <c r="KJ365" s="258"/>
      <c r="KK365" s="258"/>
      <c r="KL365" s="258"/>
      <c r="KM365" s="258"/>
      <c r="KN365" s="258"/>
      <c r="KO365" s="258"/>
      <c r="KP365" s="258"/>
      <c r="KQ365" s="258"/>
      <c r="KR365" s="258"/>
      <c r="KS365" s="258"/>
      <c r="KT365" s="258"/>
      <c r="KU365" s="258"/>
      <c r="KV365" s="258"/>
      <c r="KW365" s="258"/>
      <c r="KX365" s="258"/>
      <c r="KY365" s="258"/>
      <c r="KZ365" s="258"/>
      <c r="LA365" s="258"/>
      <c r="LB365" s="258"/>
      <c r="LC365" s="258"/>
      <c r="LD365" s="258"/>
      <c r="LE365" s="258"/>
      <c r="LF365" s="258"/>
      <c r="LG365" s="258"/>
      <c r="LH365" s="258"/>
      <c r="LI365" s="258"/>
      <c r="LJ365" s="258"/>
      <c r="LK365" s="258"/>
      <c r="LL365" s="258"/>
      <c r="LM365" s="258"/>
      <c r="LN365" s="258"/>
      <c r="LO365" s="258"/>
      <c r="LP365" s="258"/>
      <c r="LQ365" s="258"/>
      <c r="LR365" s="258"/>
      <c r="LS365" s="258"/>
      <c r="LT365" s="258"/>
      <c r="LU365" s="258"/>
      <c r="LV365" s="258"/>
      <c r="LW365" s="258"/>
      <c r="LX365" s="258"/>
      <c r="LY365" s="258"/>
      <c r="LZ365" s="258"/>
      <c r="MA365" s="258"/>
      <c r="MB365" s="258"/>
      <c r="MC365" s="258"/>
      <c r="MD365" s="258"/>
      <c r="ME365" s="258"/>
      <c r="MF365" s="258"/>
      <c r="MG365" s="258"/>
      <c r="MH365" s="258"/>
      <c r="MI365" s="258"/>
      <c r="MJ365" s="258"/>
      <c r="MK365" s="258"/>
      <c r="ML365" s="258"/>
      <c r="MM365" s="258"/>
      <c r="MN365" s="258"/>
      <c r="MO365" s="258"/>
      <c r="MP365" s="258"/>
      <c r="MQ365" s="258"/>
      <c r="MR365" s="258"/>
      <c r="MS365" s="258"/>
      <c r="MT365" s="258"/>
      <c r="MU365" s="258"/>
      <c r="MV365" s="258"/>
      <c r="MW365" s="258"/>
      <c r="MX365" s="258"/>
      <c r="MY365" s="258"/>
      <c r="MZ365" s="258"/>
      <c r="NA365" s="258"/>
      <c r="NB365" s="258"/>
      <c r="NC365" s="258"/>
      <c r="ND365" s="258"/>
      <c r="NE365" s="258"/>
      <c r="NF365" s="258"/>
      <c r="NG365" s="258"/>
      <c r="NH365" s="258"/>
      <c r="NI365" s="258"/>
      <c r="NJ365" s="258"/>
      <c r="NK365" s="258"/>
      <c r="NL365" s="258"/>
      <c r="NM365" s="258"/>
      <c r="NN365" s="258"/>
      <c r="NO365" s="258"/>
      <c r="NP365" s="258"/>
      <c r="NQ365" s="258"/>
      <c r="NR365" s="258"/>
      <c r="NS365" s="258"/>
      <c r="NT365" s="258"/>
      <c r="NU365" s="258"/>
      <c r="NV365" s="258"/>
      <c r="NW365" s="258"/>
      <c r="NX365" s="258"/>
      <c r="NY365" s="258"/>
      <c r="NZ365" s="258"/>
      <c r="OA365" s="258"/>
      <c r="OB365" s="258"/>
      <c r="OC365" s="258"/>
      <c r="OD365" s="258"/>
      <c r="OE365" s="258"/>
      <c r="OF365" s="258"/>
      <c r="OG365" s="258"/>
      <c r="OH365" s="258"/>
      <c r="OI365" s="258"/>
      <c r="OJ365" s="258"/>
      <c r="OK365" s="258"/>
      <c r="OL365" s="258"/>
      <c r="OM365" s="258"/>
      <c r="ON365" s="258"/>
      <c r="OO365" s="258"/>
      <c r="OP365" s="258"/>
      <c r="OQ365" s="258"/>
      <c r="OR365" s="258"/>
      <c r="OS365" s="258"/>
      <c r="OT365" s="258"/>
      <c r="OU365" s="258"/>
      <c r="OV365" s="258"/>
      <c r="OW365" s="258"/>
      <c r="OX365" s="258"/>
      <c r="OY365" s="258"/>
      <c r="OZ365" s="258"/>
      <c r="PA365" s="258"/>
      <c r="PB365" s="258"/>
      <c r="PC365" s="258"/>
      <c r="PD365" s="258"/>
      <c r="PE365" s="258"/>
      <c r="PF365" s="258"/>
      <c r="PG365" s="258"/>
      <c r="PH365" s="258"/>
      <c r="PI365" s="258"/>
      <c r="PJ365" s="258"/>
      <c r="PK365" s="258"/>
      <c r="PL365" s="258"/>
      <c r="PM365" s="258"/>
      <c r="PN365" s="258"/>
      <c r="PO365" s="258"/>
      <c r="PP365" s="258"/>
      <c r="PQ365" s="258"/>
      <c r="PR365" s="258"/>
      <c r="PS365" s="258"/>
      <c r="PT365" s="258"/>
      <c r="PU365" s="258"/>
      <c r="PV365" s="258"/>
      <c r="PW365" s="258"/>
      <c r="PX365" s="258"/>
      <c r="PY365" s="258"/>
      <c r="PZ365" s="258"/>
      <c r="QA365" s="258"/>
      <c r="QB365" s="258"/>
      <c r="QC365" s="258"/>
      <c r="QD365" s="258"/>
      <c r="QE365" s="258"/>
      <c r="QF365" s="258"/>
      <c r="QG365" s="258"/>
      <c r="QH365" s="258"/>
      <c r="QI365" s="258"/>
      <c r="QJ365" s="258"/>
      <c r="QK365" s="258"/>
      <c r="QL365" s="258"/>
      <c r="QM365" s="258"/>
      <c r="QN365" s="258"/>
      <c r="QO365" s="258"/>
      <c r="QP365" s="258"/>
      <c r="QQ365" s="258"/>
      <c r="QR365" s="258"/>
      <c r="QS365" s="258"/>
      <c r="QT365" s="258"/>
      <c r="QU365" s="258"/>
      <c r="QV365" s="258"/>
      <c r="QW365" s="258"/>
      <c r="QX365" s="258"/>
      <c r="QY365" s="258"/>
      <c r="QZ365" s="258"/>
      <c r="RA365" s="258"/>
      <c r="RB365" s="258"/>
      <c r="RC365" s="258"/>
      <c r="RD365" s="258"/>
      <c r="RE365" s="258"/>
      <c r="RF365" s="258"/>
      <c r="RG365" s="258"/>
      <c r="RH365" s="258"/>
      <c r="RI365" s="258"/>
      <c r="RJ365" s="258"/>
      <c r="RK365" s="258"/>
      <c r="RL365" s="258"/>
      <c r="RM365" s="258"/>
      <c r="RN365" s="258"/>
      <c r="RO365" s="258"/>
      <c r="RP365" s="258"/>
      <c r="RQ365" s="258"/>
      <c r="RR365" s="258"/>
      <c r="RS365" s="258"/>
      <c r="RT365" s="258"/>
      <c r="RU365" s="258"/>
      <c r="RV365" s="258"/>
      <c r="RW365" s="258"/>
      <c r="RX365" s="258"/>
      <c r="RY365" s="258"/>
      <c r="RZ365" s="258"/>
      <c r="SA365" s="258"/>
      <c r="SB365" s="258"/>
      <c r="SC365" s="258"/>
      <c r="SD365" s="258"/>
      <c r="SE365" s="258"/>
      <c r="SF365" s="258"/>
      <c r="SG365" s="258"/>
      <c r="SH365" s="258"/>
      <c r="SI365" s="258"/>
      <c r="SJ365" s="258"/>
      <c r="SK365" s="258"/>
      <c r="SL365" s="258"/>
      <c r="SM365" s="258"/>
      <c r="SN365" s="258"/>
      <c r="SO365" s="258"/>
      <c r="SP365" s="258"/>
      <c r="SQ365" s="258"/>
      <c r="SR365" s="258"/>
      <c r="SS365" s="258"/>
      <c r="ST365" s="258"/>
      <c r="SU365" s="258"/>
      <c r="SV365" s="258"/>
      <c r="SW365" s="258"/>
      <c r="SX365" s="258"/>
      <c r="SY365" s="258"/>
      <c r="SZ365" s="258"/>
      <c r="TA365" s="258"/>
      <c r="TB365" s="258"/>
      <c r="TC365" s="258"/>
      <c r="TD365" s="258"/>
      <c r="TE365" s="258"/>
      <c r="TF365" s="258"/>
      <c r="TG365" s="258"/>
      <c r="TH365" s="258"/>
      <c r="TI365" s="258"/>
      <c r="TJ365" s="258"/>
      <c r="TK365" s="258"/>
      <c r="TL365" s="258"/>
      <c r="TM365" s="258"/>
      <c r="TN365" s="258"/>
      <c r="TO365" s="258"/>
      <c r="TP365" s="258"/>
      <c r="TQ365" s="258"/>
      <c r="TR365" s="258"/>
      <c r="TS365" s="258"/>
      <c r="TT365" s="258"/>
      <c r="TU365" s="258"/>
      <c r="TV365" s="258"/>
      <c r="TW365" s="258"/>
      <c r="TX365" s="258"/>
      <c r="TY365" s="258"/>
      <c r="TZ365" s="258"/>
      <c r="UA365" s="258"/>
      <c r="UB365" s="258"/>
      <c r="UC365" s="258"/>
      <c r="UD365" s="258"/>
      <c r="UE365" s="258"/>
      <c r="UF365" s="258"/>
      <c r="UG365" s="258"/>
      <c r="UH365" s="258"/>
      <c r="UI365" s="258"/>
      <c r="UJ365" s="258"/>
      <c r="UK365" s="258"/>
      <c r="UL365" s="258"/>
      <c r="UM365" s="258"/>
      <c r="UN365" s="258"/>
      <c r="UO365" s="258"/>
      <c r="UP365" s="258"/>
      <c r="UQ365" s="258"/>
      <c r="UR365" s="258"/>
      <c r="US365" s="258"/>
      <c r="UT365" s="258"/>
      <c r="UU365" s="258"/>
      <c r="UV365" s="258"/>
      <c r="UW365" s="258"/>
      <c r="UX365" s="258"/>
      <c r="UY365" s="258"/>
      <c r="UZ365" s="258"/>
      <c r="VA365" s="258"/>
      <c r="VB365" s="258"/>
      <c r="VC365" s="258"/>
      <c r="VD365" s="258"/>
      <c r="VE365" s="258"/>
      <c r="VF365" s="258"/>
      <c r="VG365" s="258"/>
      <c r="VH365" s="258"/>
      <c r="VI365" s="258"/>
      <c r="VJ365" s="258"/>
      <c r="VK365" s="258"/>
      <c r="VL365" s="258"/>
      <c r="VM365" s="258"/>
      <c r="VN365" s="258"/>
      <c r="VO365" s="258"/>
      <c r="VP365" s="258"/>
      <c r="VQ365" s="258"/>
      <c r="VR365" s="258"/>
      <c r="VS365" s="258"/>
      <c r="VT365" s="258"/>
      <c r="VU365" s="258"/>
      <c r="VV365" s="258"/>
      <c r="VW365" s="258"/>
      <c r="VX365" s="258"/>
      <c r="VY365" s="258"/>
      <c r="VZ365" s="258"/>
      <c r="WA365" s="258"/>
      <c r="WB365" s="258"/>
      <c r="WC365" s="258"/>
      <c r="WD365" s="258"/>
      <c r="WE365" s="258"/>
      <c r="WF365" s="258"/>
      <c r="WG365" s="258"/>
      <c r="WH365" s="258"/>
      <c r="WI365" s="258"/>
      <c r="WJ365" s="258"/>
      <c r="WK365" s="258"/>
      <c r="WL365" s="258"/>
      <c r="WM365" s="258"/>
      <c r="WN365" s="258"/>
      <c r="WO365" s="258"/>
      <c r="WP365" s="258"/>
      <c r="WQ365" s="258"/>
      <c r="WR365" s="258"/>
      <c r="WS365" s="258"/>
      <c r="WT365" s="258"/>
      <c r="WU365" s="258"/>
      <c r="WV365" s="258"/>
      <c r="WW365" s="258"/>
      <c r="WX365" s="258"/>
      <c r="WY365" s="258"/>
      <c r="WZ365" s="258"/>
      <c r="XA365" s="258"/>
      <c r="XB365" s="258"/>
      <c r="XC365" s="258"/>
      <c r="XD365" s="258"/>
      <c r="XE365" s="258"/>
      <c r="XF365" s="258"/>
      <c r="XG365" s="258"/>
      <c r="XH365" s="258"/>
      <c r="XI365" s="258"/>
      <c r="XJ365" s="258"/>
      <c r="XK365" s="258"/>
      <c r="XL365" s="258"/>
      <c r="XM365" s="258"/>
      <c r="XN365" s="258"/>
      <c r="XO365" s="258"/>
      <c r="XP365" s="258"/>
      <c r="XQ365" s="258"/>
      <c r="XR365" s="258"/>
      <c r="XS365" s="258"/>
      <c r="XT365" s="258"/>
      <c r="XU365" s="258"/>
      <c r="XV365" s="258"/>
      <c r="XW365" s="258"/>
      <c r="XX365" s="258"/>
      <c r="XY365" s="258"/>
      <c r="XZ365" s="258"/>
      <c r="YA365" s="258"/>
      <c r="YB365" s="258"/>
      <c r="YC365" s="258"/>
      <c r="YD365" s="258"/>
      <c r="YE365" s="258"/>
      <c r="YF365" s="258"/>
      <c r="YG365" s="258"/>
      <c r="YH365" s="258"/>
      <c r="YI365" s="258"/>
      <c r="YJ365" s="258"/>
      <c r="YK365" s="258"/>
      <c r="YL365" s="258"/>
      <c r="YM365" s="258"/>
      <c r="YN365" s="258"/>
      <c r="YO365" s="258"/>
      <c r="YP365" s="258"/>
      <c r="YQ365" s="258"/>
      <c r="YR365" s="258"/>
      <c r="YS365" s="258"/>
      <c r="YT365" s="258"/>
      <c r="YU365" s="258"/>
      <c r="YV365" s="258"/>
      <c r="YW365" s="258"/>
      <c r="YX365" s="258"/>
      <c r="YY365" s="258"/>
      <c r="YZ365" s="258"/>
      <c r="ZA365" s="258"/>
      <c r="ZB365" s="258"/>
      <c r="ZC365" s="258"/>
      <c r="ZD365" s="258"/>
      <c r="ZE365" s="258"/>
      <c r="ZF365" s="258"/>
      <c r="ZG365" s="258"/>
      <c r="ZH365" s="258"/>
      <c r="ZI365" s="258"/>
      <c r="ZJ365" s="258"/>
      <c r="ZK365" s="258"/>
      <c r="ZL365" s="258"/>
      <c r="ZM365" s="258"/>
      <c r="ZN365" s="258"/>
      <c r="ZO365" s="258"/>
      <c r="ZP365" s="258"/>
      <c r="ZQ365" s="258"/>
      <c r="ZR365" s="258"/>
      <c r="ZS365" s="258"/>
      <c r="ZT365" s="258"/>
      <c r="ZU365" s="258"/>
      <c r="ZV365" s="258"/>
      <c r="ZW365" s="258"/>
      <c r="ZX365" s="258"/>
      <c r="ZY365" s="258"/>
      <c r="ZZ365" s="258"/>
      <c r="AAA365" s="258"/>
      <c r="AAB365" s="258"/>
      <c r="AAC365" s="258"/>
      <c r="AAD365" s="258"/>
      <c r="AAE365" s="258"/>
      <c r="AAF365" s="258"/>
      <c r="AAG365" s="258"/>
      <c r="AAH365" s="258"/>
      <c r="AAI365" s="258"/>
      <c r="AAJ365" s="258"/>
      <c r="AAK365" s="258"/>
      <c r="AAL365" s="258"/>
      <c r="AAM365" s="258"/>
      <c r="AAN365" s="258"/>
      <c r="AAO365" s="258"/>
      <c r="AAP365" s="258"/>
      <c r="AAQ365" s="258"/>
      <c r="AAR365" s="258"/>
      <c r="AAS365" s="258"/>
      <c r="AAT365" s="258"/>
      <c r="AAU365" s="258"/>
      <c r="AAV365" s="258"/>
      <c r="AAW365" s="258"/>
      <c r="AAX365" s="258"/>
      <c r="AAY365" s="258"/>
      <c r="AAZ365" s="258"/>
      <c r="ABA365" s="258"/>
      <c r="ABB365" s="258"/>
      <c r="ABC365" s="258"/>
      <c r="ABD365" s="258"/>
      <c r="ABE365" s="258"/>
      <c r="ABF365" s="258"/>
      <c r="ABG365" s="258"/>
      <c r="ABH365" s="258"/>
      <c r="ABI365" s="258"/>
      <c r="ABJ365" s="258"/>
      <c r="ABK365" s="258"/>
      <c r="ABL365" s="258"/>
      <c r="ABM365" s="258"/>
      <c r="ABN365" s="258"/>
      <c r="ABO365" s="258"/>
      <c r="ABP365" s="258"/>
      <c r="ABQ365" s="258"/>
      <c r="ABR365" s="258"/>
      <c r="ABS365" s="258"/>
      <c r="ABT365" s="258"/>
      <c r="ABU365" s="258"/>
      <c r="ABV365" s="258"/>
      <c r="ABW365" s="258"/>
      <c r="ABX365" s="258"/>
      <c r="ABY365" s="258"/>
      <c r="ABZ365" s="258"/>
      <c r="ACA365" s="258"/>
      <c r="ACB365" s="258"/>
      <c r="ACC365" s="258"/>
      <c r="ACD365" s="258"/>
      <c r="ACE365" s="258"/>
      <c r="ACF365" s="258"/>
      <c r="ACG365" s="258"/>
      <c r="ACH365" s="258"/>
      <c r="ACI365" s="258"/>
      <c r="ACJ365" s="258"/>
      <c r="ACK365" s="258"/>
      <c r="ACL365" s="258"/>
      <c r="ACM365" s="258"/>
      <c r="ACN365" s="258"/>
      <c r="ACO365" s="258"/>
      <c r="ACP365" s="258"/>
      <c r="ACQ365" s="258"/>
      <c r="ACR365" s="258"/>
      <c r="ACS365" s="258"/>
      <c r="ACT365" s="258"/>
      <c r="ACU365" s="258"/>
      <c r="ACV365" s="258"/>
      <c r="ACW365" s="258"/>
      <c r="ACX365" s="258"/>
      <c r="ACY365" s="258"/>
      <c r="ACZ365" s="258"/>
      <c r="ADA365" s="258"/>
      <c r="ADB365" s="258"/>
      <c r="ADC365" s="258"/>
      <c r="ADD365" s="258"/>
      <c r="ADE365" s="258"/>
      <c r="ADF365" s="258"/>
      <c r="ADG365" s="258"/>
      <c r="ADH365" s="258"/>
      <c r="ADI365" s="258"/>
      <c r="ADJ365" s="258"/>
      <c r="ADK365" s="258"/>
      <c r="ADL365" s="258"/>
      <c r="ADM365" s="258"/>
      <c r="ADN365" s="258"/>
      <c r="ADO365" s="258"/>
      <c r="ADP365" s="258"/>
      <c r="ADQ365" s="258"/>
      <c r="ADR365" s="258"/>
      <c r="ADS365" s="258"/>
      <c r="ADT365" s="258"/>
      <c r="ADU365" s="258"/>
      <c r="ADV365" s="258"/>
      <c r="ADW365" s="258"/>
      <c r="ADX365" s="258"/>
      <c r="ADY365" s="258"/>
      <c r="ADZ365" s="258"/>
      <c r="AEA365" s="258"/>
      <c r="AEB365" s="258"/>
      <c r="AEC365" s="258"/>
      <c r="AED365" s="258"/>
      <c r="AEE365" s="258"/>
      <c r="AEF365" s="258"/>
      <c r="AEG365" s="258"/>
      <c r="AEH365" s="258"/>
      <c r="AEI365" s="258"/>
      <c r="AEJ365" s="258"/>
      <c r="AEK365" s="258"/>
      <c r="AEL365" s="258"/>
      <c r="AEM365" s="258"/>
      <c r="AEN365" s="258"/>
      <c r="AEO365" s="258"/>
      <c r="AEP365" s="258"/>
      <c r="AEQ365" s="258"/>
      <c r="AER365" s="258"/>
      <c r="AES365" s="258"/>
      <c r="AET365" s="258"/>
      <c r="AEU365" s="258"/>
      <c r="AEV365" s="258"/>
      <c r="AEW365" s="258"/>
      <c r="AEX365" s="258"/>
      <c r="AEY365" s="258"/>
      <c r="AEZ365" s="258"/>
      <c r="AFA365" s="258"/>
      <c r="AFB365" s="258"/>
      <c r="AFC365" s="258"/>
      <c r="AFD365" s="258"/>
      <c r="AFE365" s="258"/>
      <c r="AFF365" s="258"/>
      <c r="AFG365" s="258"/>
      <c r="AFH365" s="258"/>
      <c r="AFI365" s="258"/>
      <c r="AFJ365" s="258"/>
      <c r="AFK365" s="258"/>
      <c r="AFL365" s="258"/>
      <c r="AFM365" s="258"/>
      <c r="AFN365" s="258"/>
      <c r="AFO365" s="258"/>
      <c r="AFP365" s="258"/>
      <c r="AFQ365" s="258"/>
      <c r="AFR365" s="258"/>
      <c r="AFS365" s="258"/>
      <c r="AFT365" s="258"/>
      <c r="AFU365" s="258"/>
      <c r="AFV365" s="258"/>
      <c r="AFW365" s="258"/>
      <c r="AFX365" s="258"/>
      <c r="AFY365" s="258"/>
      <c r="AFZ365" s="258"/>
      <c r="AGA365" s="258"/>
      <c r="AGB365" s="258"/>
      <c r="AGC365" s="258"/>
      <c r="AGD365" s="258"/>
      <c r="AGE365" s="258"/>
      <c r="AGF365" s="258"/>
      <c r="AGG365" s="258"/>
      <c r="AGH365" s="258"/>
      <c r="AGI365" s="258"/>
      <c r="AGJ365" s="258"/>
      <c r="AGK365" s="258"/>
      <c r="AGL365" s="258"/>
      <c r="AGM365" s="258"/>
      <c r="AGN365" s="258"/>
      <c r="AGO365" s="258"/>
      <c r="AGP365" s="258"/>
      <c r="AGQ365" s="258"/>
      <c r="AGR365" s="258"/>
      <c r="AGS365" s="258"/>
      <c r="AGT365" s="258"/>
      <c r="AGU365" s="258"/>
      <c r="AGV365" s="258"/>
      <c r="AGW365" s="258"/>
      <c r="AGX365" s="258"/>
      <c r="AGY365" s="258"/>
      <c r="AGZ365" s="258"/>
      <c r="AHA365" s="258"/>
      <c r="AHB365" s="258"/>
      <c r="AHC365" s="258"/>
      <c r="AHD365" s="258"/>
      <c r="AHE365" s="258"/>
      <c r="AHF365" s="258"/>
      <c r="AHG365" s="258"/>
      <c r="AHH365" s="258"/>
      <c r="AHI365" s="258"/>
      <c r="AHJ365" s="258"/>
      <c r="AHK365" s="258"/>
      <c r="AHL365" s="258"/>
      <c r="AHM365" s="258"/>
      <c r="AHN365" s="258"/>
      <c r="AHO365" s="258"/>
      <c r="AHP365" s="258"/>
      <c r="AHQ365" s="258"/>
      <c r="AHR365" s="258"/>
      <c r="AHS365" s="258"/>
      <c r="AHT365" s="258"/>
      <c r="AHU365" s="258"/>
      <c r="AHV365" s="258"/>
      <c r="AHW365" s="258"/>
      <c r="AHX365" s="258"/>
      <c r="AHY365" s="258"/>
      <c r="AHZ365" s="258"/>
      <c r="AIA365" s="258"/>
      <c r="AIB365" s="258"/>
      <c r="AIC365" s="258"/>
      <c r="AID365" s="258"/>
      <c r="AIE365" s="258"/>
      <c r="AIF365" s="258"/>
      <c r="AIG365" s="258"/>
      <c r="AIH365" s="258"/>
      <c r="AII365" s="258"/>
      <c r="AIJ365" s="258"/>
      <c r="AIK365" s="258"/>
      <c r="AIL365" s="258"/>
      <c r="AIM365" s="258"/>
      <c r="AIN365" s="258"/>
      <c r="AIO365" s="258"/>
      <c r="AIP365" s="258"/>
      <c r="AIQ365" s="258"/>
      <c r="AIR365" s="258"/>
      <c r="AIS365" s="258"/>
      <c r="AIT365" s="258"/>
      <c r="AIU365" s="258"/>
      <c r="AIV365" s="258"/>
      <c r="AIW365" s="258"/>
      <c r="AIX365" s="258"/>
      <c r="AIY365" s="258"/>
      <c r="AIZ365" s="258"/>
      <c r="AJA365" s="258"/>
      <c r="AJB365" s="258"/>
      <c r="AJC365" s="258"/>
      <c r="AJD365" s="258"/>
      <c r="AJE365" s="258"/>
      <c r="AJF365" s="258"/>
      <c r="AJG365" s="258"/>
      <c r="AJH365" s="258"/>
      <c r="AJI365" s="258"/>
      <c r="AJJ365" s="258"/>
      <c r="AJK365" s="258"/>
      <c r="AJL365" s="258"/>
      <c r="AJM365" s="258"/>
      <c r="AJN365" s="258"/>
      <c r="AJO365" s="258"/>
      <c r="AJP365" s="258"/>
      <c r="AJQ365" s="258"/>
      <c r="AJR365" s="258"/>
      <c r="AJS365" s="258"/>
      <c r="AJT365" s="258"/>
      <c r="AJU365" s="258"/>
      <c r="AJV365" s="258"/>
      <c r="AJW365" s="258"/>
      <c r="AJX365" s="258"/>
      <c r="AJY365" s="258"/>
      <c r="AJZ365" s="258"/>
      <c r="AKA365" s="258"/>
      <c r="AKB365" s="258"/>
      <c r="AKC365" s="258"/>
      <c r="AKD365" s="258"/>
      <c r="AKE365" s="258"/>
      <c r="AKF365" s="258"/>
      <c r="AKG365" s="258"/>
      <c r="AKH365" s="258"/>
      <c r="AKI365" s="258"/>
      <c r="AKJ365" s="258"/>
      <c r="AKK365" s="258"/>
      <c r="AKL365" s="258"/>
      <c r="AKM365" s="258"/>
      <c r="AKN365" s="258"/>
      <c r="AKO365" s="258"/>
      <c r="AKP365" s="258"/>
      <c r="AKQ365" s="258"/>
      <c r="AKR365" s="258"/>
      <c r="AKS365" s="258"/>
      <c r="AKT365" s="258"/>
      <c r="AKU365" s="258"/>
      <c r="AKV365" s="258"/>
      <c r="AKW365" s="258"/>
      <c r="AKX365" s="258"/>
      <c r="AKY365" s="258"/>
      <c r="AKZ365" s="258"/>
      <c r="ALA365" s="258"/>
      <c r="ALB365" s="258"/>
      <c r="ALC365" s="258"/>
      <c r="ALD365" s="258"/>
      <c r="ALE365" s="258"/>
      <c r="ALF365" s="258"/>
      <c r="ALG365" s="258"/>
      <c r="ALH365" s="258"/>
      <c r="ALI365" s="258"/>
      <c r="ALJ365" s="258"/>
      <c r="ALK365" s="258"/>
      <c r="ALL365" s="258"/>
      <c r="ALM365" s="258"/>
      <c r="ALN365" s="258"/>
      <c r="ALO365" s="258"/>
      <c r="ALP365" s="258"/>
      <c r="ALQ365" s="258"/>
      <c r="ALR365" s="258"/>
      <c r="ALS365" s="258"/>
      <c r="ALT365" s="258"/>
      <c r="ALU365" s="258"/>
      <c r="ALV365" s="258"/>
      <c r="ALW365" s="258"/>
      <c r="ALX365" s="258"/>
      <c r="ALY365" s="258"/>
      <c r="ALZ365" s="258"/>
      <c r="AMA365" s="258"/>
      <c r="AMB365" s="258"/>
      <c r="AMC365" s="258"/>
    </row>
    <row r="366" customFormat="false" ht="27.75" hidden="false" customHeight="true" outlineLevel="0" collapsed="false">
      <c r="A366" s="930"/>
      <c r="B366" s="930"/>
      <c r="C366" s="930"/>
      <c r="D366" s="930"/>
      <c r="E366" s="930"/>
      <c r="F366" s="930"/>
      <c r="G366" s="931" t="s">
        <v>134</v>
      </c>
      <c r="H366" s="932" t="n">
        <f aca="false">Dados!D42</f>
        <v>0.03</v>
      </c>
      <c r="I366" s="933" t="n">
        <f aca="false">SUM(I364:I365)</f>
        <v>0</v>
      </c>
      <c r="J366" s="934"/>
      <c r="L366" s="468"/>
      <c r="M366" s="468"/>
      <c r="N366" s="468"/>
      <c r="O366" s="468"/>
      <c r="P366" s="468"/>
      <c r="Q366" s="468"/>
      <c r="R366" s="468"/>
      <c r="S366" s="837"/>
      <c r="W366" s="258"/>
      <c r="X366" s="258"/>
      <c r="Y366" s="258"/>
      <c r="Z366" s="258"/>
      <c r="AA366" s="258"/>
      <c r="AB366" s="258"/>
      <c r="AC366" s="258"/>
      <c r="AD366" s="258"/>
      <c r="AE366" s="258"/>
      <c r="AF366" s="258"/>
      <c r="AG366" s="258"/>
      <c r="AH366" s="258"/>
      <c r="AI366" s="258"/>
      <c r="AJ366" s="258"/>
      <c r="AK366" s="258"/>
      <c r="AL366" s="258"/>
      <c r="AM366" s="258"/>
      <c r="AN366" s="258"/>
      <c r="AO366" s="258"/>
      <c r="AP366" s="258"/>
      <c r="AQ366" s="258"/>
      <c r="AR366" s="258"/>
      <c r="AS366" s="258"/>
      <c r="AT366" s="258"/>
      <c r="AU366" s="258"/>
      <c r="AV366" s="258"/>
      <c r="AW366" s="258"/>
      <c r="AX366" s="258"/>
      <c r="AY366" s="258"/>
      <c r="AZ366" s="258"/>
      <c r="BA366" s="258"/>
      <c r="BB366" s="258"/>
      <c r="BC366" s="258"/>
      <c r="BD366" s="258"/>
      <c r="BE366" s="258"/>
      <c r="BF366" s="258"/>
      <c r="BG366" s="258"/>
      <c r="BH366" s="258"/>
      <c r="BI366" s="258"/>
      <c r="BJ366" s="258"/>
      <c r="BK366" s="258"/>
      <c r="BL366" s="258"/>
      <c r="BM366" s="258"/>
      <c r="BN366" s="258"/>
      <c r="BO366" s="258"/>
      <c r="BP366" s="258"/>
      <c r="BQ366" s="258"/>
      <c r="BR366" s="258"/>
      <c r="BS366" s="258"/>
      <c r="BT366" s="258"/>
      <c r="BU366" s="258"/>
      <c r="BV366" s="258"/>
      <c r="BW366" s="258"/>
      <c r="BX366" s="258"/>
      <c r="BY366" s="258"/>
      <c r="BZ366" s="258"/>
      <c r="CA366" s="258"/>
      <c r="CB366" s="258"/>
      <c r="CC366" s="258"/>
      <c r="CD366" s="258"/>
      <c r="CE366" s="258"/>
      <c r="CF366" s="258"/>
      <c r="CG366" s="258"/>
      <c r="CH366" s="258"/>
      <c r="CI366" s="258"/>
      <c r="CJ366" s="258"/>
      <c r="CK366" s="258"/>
      <c r="CL366" s="258"/>
      <c r="CM366" s="258"/>
      <c r="CN366" s="258"/>
      <c r="CO366" s="258"/>
      <c r="CP366" s="258"/>
      <c r="CQ366" s="258"/>
      <c r="CR366" s="258"/>
      <c r="CS366" s="258"/>
      <c r="CT366" s="258"/>
      <c r="CU366" s="258"/>
      <c r="CV366" s="258"/>
      <c r="CW366" s="258"/>
      <c r="CX366" s="258"/>
      <c r="CY366" s="258"/>
      <c r="CZ366" s="258"/>
      <c r="DA366" s="258"/>
      <c r="DB366" s="258"/>
      <c r="DC366" s="258"/>
      <c r="DD366" s="258"/>
      <c r="DE366" s="258"/>
      <c r="DF366" s="258"/>
      <c r="DG366" s="258"/>
      <c r="DH366" s="258"/>
      <c r="DI366" s="258"/>
      <c r="DJ366" s="258"/>
      <c r="DK366" s="258"/>
      <c r="DL366" s="258"/>
      <c r="DM366" s="258"/>
      <c r="DN366" s="258"/>
      <c r="DO366" s="258"/>
      <c r="DP366" s="258"/>
      <c r="DQ366" s="258"/>
      <c r="DR366" s="258"/>
      <c r="DS366" s="258"/>
      <c r="DT366" s="258"/>
      <c r="DU366" s="258"/>
      <c r="DV366" s="258"/>
      <c r="DW366" s="258"/>
      <c r="DX366" s="258"/>
      <c r="DY366" s="258"/>
      <c r="DZ366" s="258"/>
      <c r="EA366" s="258"/>
      <c r="EB366" s="258"/>
      <c r="EC366" s="258"/>
      <c r="ED366" s="258"/>
      <c r="EE366" s="258"/>
      <c r="EF366" s="258"/>
      <c r="EG366" s="258"/>
      <c r="EH366" s="258"/>
      <c r="EI366" s="258"/>
      <c r="EJ366" s="258"/>
      <c r="EK366" s="258"/>
      <c r="EL366" s="258"/>
      <c r="EM366" s="258"/>
      <c r="EN366" s="258"/>
      <c r="EO366" s="258"/>
      <c r="EP366" s="258"/>
      <c r="EQ366" s="258"/>
      <c r="ER366" s="258"/>
      <c r="ES366" s="258"/>
      <c r="ET366" s="258"/>
      <c r="EU366" s="258"/>
      <c r="EV366" s="258"/>
      <c r="EW366" s="258"/>
      <c r="EX366" s="258"/>
      <c r="EY366" s="258"/>
      <c r="EZ366" s="258"/>
      <c r="FA366" s="258"/>
      <c r="FB366" s="258"/>
      <c r="FC366" s="258"/>
      <c r="FD366" s="258"/>
      <c r="FE366" s="258"/>
      <c r="FF366" s="258"/>
      <c r="FG366" s="258"/>
      <c r="FH366" s="258"/>
      <c r="FI366" s="258"/>
      <c r="FJ366" s="258"/>
      <c r="FK366" s="258"/>
      <c r="FL366" s="258"/>
      <c r="FM366" s="258"/>
      <c r="FN366" s="258"/>
      <c r="FO366" s="258"/>
      <c r="FP366" s="258"/>
      <c r="FQ366" s="258"/>
      <c r="FR366" s="258"/>
      <c r="FS366" s="258"/>
      <c r="FT366" s="258"/>
      <c r="FU366" s="258"/>
      <c r="FV366" s="258"/>
      <c r="FW366" s="258"/>
      <c r="FX366" s="258"/>
      <c r="FY366" s="258"/>
      <c r="FZ366" s="258"/>
      <c r="GA366" s="258"/>
      <c r="GB366" s="258"/>
      <c r="GC366" s="258"/>
      <c r="GD366" s="258"/>
      <c r="GE366" s="258"/>
      <c r="GF366" s="258"/>
      <c r="GG366" s="258"/>
      <c r="GH366" s="258"/>
      <c r="GI366" s="258"/>
      <c r="GJ366" s="258"/>
      <c r="GK366" s="258"/>
      <c r="GL366" s="258"/>
      <c r="GM366" s="258"/>
      <c r="GN366" s="258"/>
      <c r="GO366" s="258"/>
      <c r="GP366" s="258"/>
      <c r="GQ366" s="258"/>
      <c r="GR366" s="258"/>
      <c r="GS366" s="258"/>
      <c r="GT366" s="258"/>
      <c r="GU366" s="258"/>
      <c r="GV366" s="258"/>
      <c r="GW366" s="258"/>
      <c r="GX366" s="258"/>
      <c r="GY366" s="258"/>
      <c r="GZ366" s="258"/>
      <c r="HA366" s="258"/>
      <c r="HB366" s="258"/>
      <c r="HC366" s="258"/>
      <c r="HD366" s="258"/>
      <c r="HE366" s="258"/>
      <c r="HF366" s="258"/>
      <c r="HG366" s="258"/>
      <c r="HH366" s="258"/>
      <c r="HI366" s="258"/>
      <c r="HJ366" s="258"/>
      <c r="HK366" s="258"/>
      <c r="HL366" s="258"/>
      <c r="HM366" s="258"/>
      <c r="HN366" s="258"/>
      <c r="HO366" s="258"/>
      <c r="HP366" s="258"/>
      <c r="HQ366" s="258"/>
      <c r="HR366" s="258"/>
      <c r="HS366" s="258"/>
      <c r="HT366" s="258"/>
      <c r="HU366" s="258"/>
      <c r="HV366" s="258"/>
      <c r="HW366" s="258"/>
      <c r="HX366" s="258"/>
      <c r="HY366" s="258"/>
      <c r="HZ366" s="258"/>
      <c r="IA366" s="258"/>
      <c r="IB366" s="258"/>
      <c r="IC366" s="258"/>
      <c r="ID366" s="258"/>
      <c r="IE366" s="258"/>
      <c r="IF366" s="258"/>
      <c r="IG366" s="258"/>
      <c r="IH366" s="258"/>
      <c r="II366" s="258"/>
      <c r="IJ366" s="258"/>
      <c r="IK366" s="258"/>
      <c r="IL366" s="258"/>
      <c r="IM366" s="258"/>
      <c r="IN366" s="258"/>
      <c r="IO366" s="258"/>
      <c r="IP366" s="258"/>
      <c r="IQ366" s="258"/>
      <c r="IR366" s="258"/>
      <c r="IS366" s="258"/>
      <c r="IT366" s="258"/>
      <c r="IU366" s="258"/>
      <c r="IV366" s="258"/>
      <c r="IW366" s="258"/>
      <c r="IX366" s="258"/>
      <c r="IY366" s="258"/>
      <c r="IZ366" s="258"/>
      <c r="JA366" s="258"/>
      <c r="JB366" s="258"/>
      <c r="JC366" s="258"/>
      <c r="JD366" s="258"/>
      <c r="JE366" s="258"/>
      <c r="JF366" s="258"/>
      <c r="JG366" s="258"/>
      <c r="JH366" s="258"/>
      <c r="JI366" s="258"/>
      <c r="JJ366" s="258"/>
      <c r="JK366" s="258"/>
      <c r="JL366" s="258"/>
      <c r="JM366" s="258"/>
      <c r="JN366" s="258"/>
      <c r="JO366" s="258"/>
      <c r="JP366" s="258"/>
      <c r="JQ366" s="258"/>
      <c r="JR366" s="258"/>
      <c r="JS366" s="258"/>
      <c r="JT366" s="258"/>
      <c r="JU366" s="258"/>
      <c r="JV366" s="258"/>
      <c r="JW366" s="258"/>
      <c r="JX366" s="258"/>
      <c r="JY366" s="258"/>
      <c r="JZ366" s="258"/>
      <c r="KA366" s="258"/>
      <c r="KB366" s="258"/>
      <c r="KC366" s="258"/>
      <c r="KD366" s="258"/>
      <c r="KE366" s="258"/>
      <c r="KF366" s="258"/>
      <c r="KG366" s="258"/>
      <c r="KH366" s="258"/>
      <c r="KI366" s="258"/>
      <c r="KJ366" s="258"/>
      <c r="KK366" s="258"/>
      <c r="KL366" s="258"/>
      <c r="KM366" s="258"/>
      <c r="KN366" s="258"/>
      <c r="KO366" s="258"/>
      <c r="KP366" s="258"/>
      <c r="KQ366" s="258"/>
      <c r="KR366" s="258"/>
      <c r="KS366" s="258"/>
      <c r="KT366" s="258"/>
      <c r="KU366" s="258"/>
      <c r="KV366" s="258"/>
      <c r="KW366" s="258"/>
      <c r="KX366" s="258"/>
      <c r="KY366" s="258"/>
      <c r="KZ366" s="258"/>
      <c r="LA366" s="258"/>
      <c r="LB366" s="258"/>
      <c r="LC366" s="258"/>
      <c r="LD366" s="258"/>
      <c r="LE366" s="258"/>
      <c r="LF366" s="258"/>
      <c r="LG366" s="258"/>
      <c r="LH366" s="258"/>
      <c r="LI366" s="258"/>
      <c r="LJ366" s="258"/>
      <c r="LK366" s="258"/>
      <c r="LL366" s="258"/>
      <c r="LM366" s="258"/>
      <c r="LN366" s="258"/>
      <c r="LO366" s="258"/>
      <c r="LP366" s="258"/>
      <c r="LQ366" s="258"/>
      <c r="LR366" s="258"/>
      <c r="LS366" s="258"/>
      <c r="LT366" s="258"/>
      <c r="LU366" s="258"/>
      <c r="LV366" s="258"/>
      <c r="LW366" s="258"/>
      <c r="LX366" s="258"/>
      <c r="LY366" s="258"/>
      <c r="LZ366" s="258"/>
      <c r="MA366" s="258"/>
      <c r="MB366" s="258"/>
      <c r="MC366" s="258"/>
      <c r="MD366" s="258"/>
      <c r="ME366" s="258"/>
      <c r="MF366" s="258"/>
      <c r="MG366" s="258"/>
      <c r="MH366" s="258"/>
      <c r="MI366" s="258"/>
      <c r="MJ366" s="258"/>
      <c r="MK366" s="258"/>
      <c r="ML366" s="258"/>
      <c r="MM366" s="258"/>
      <c r="MN366" s="258"/>
      <c r="MO366" s="258"/>
      <c r="MP366" s="258"/>
      <c r="MQ366" s="258"/>
      <c r="MR366" s="258"/>
      <c r="MS366" s="258"/>
      <c r="MT366" s="258"/>
      <c r="MU366" s="258"/>
      <c r="MV366" s="258"/>
      <c r="MW366" s="258"/>
      <c r="MX366" s="258"/>
      <c r="MY366" s="258"/>
      <c r="MZ366" s="258"/>
      <c r="NA366" s="258"/>
      <c r="NB366" s="258"/>
      <c r="NC366" s="258"/>
      <c r="ND366" s="258"/>
      <c r="NE366" s="258"/>
      <c r="NF366" s="258"/>
      <c r="NG366" s="258"/>
      <c r="NH366" s="258"/>
      <c r="NI366" s="258"/>
      <c r="NJ366" s="258"/>
      <c r="NK366" s="258"/>
      <c r="NL366" s="258"/>
      <c r="NM366" s="258"/>
      <c r="NN366" s="258"/>
      <c r="NO366" s="258"/>
      <c r="NP366" s="258"/>
      <c r="NQ366" s="258"/>
      <c r="NR366" s="258"/>
      <c r="NS366" s="258"/>
      <c r="NT366" s="258"/>
      <c r="NU366" s="258"/>
      <c r="NV366" s="258"/>
      <c r="NW366" s="258"/>
      <c r="NX366" s="258"/>
      <c r="NY366" s="258"/>
      <c r="NZ366" s="258"/>
      <c r="OA366" s="258"/>
      <c r="OB366" s="258"/>
      <c r="OC366" s="258"/>
      <c r="OD366" s="258"/>
      <c r="OE366" s="258"/>
      <c r="OF366" s="258"/>
      <c r="OG366" s="258"/>
      <c r="OH366" s="258"/>
      <c r="OI366" s="258"/>
      <c r="OJ366" s="258"/>
      <c r="OK366" s="258"/>
      <c r="OL366" s="258"/>
      <c r="OM366" s="258"/>
      <c r="ON366" s="258"/>
      <c r="OO366" s="258"/>
      <c r="OP366" s="258"/>
      <c r="OQ366" s="258"/>
      <c r="OR366" s="258"/>
      <c r="OS366" s="258"/>
      <c r="OT366" s="258"/>
      <c r="OU366" s="258"/>
      <c r="OV366" s="258"/>
      <c r="OW366" s="258"/>
      <c r="OX366" s="258"/>
      <c r="OY366" s="258"/>
      <c r="OZ366" s="258"/>
      <c r="PA366" s="258"/>
      <c r="PB366" s="258"/>
      <c r="PC366" s="258"/>
      <c r="PD366" s="258"/>
      <c r="PE366" s="258"/>
      <c r="PF366" s="258"/>
      <c r="PG366" s="258"/>
      <c r="PH366" s="258"/>
      <c r="PI366" s="258"/>
      <c r="PJ366" s="258"/>
      <c r="PK366" s="258"/>
      <c r="PL366" s="258"/>
      <c r="PM366" s="258"/>
      <c r="PN366" s="258"/>
      <c r="PO366" s="258"/>
      <c r="PP366" s="258"/>
      <c r="PQ366" s="258"/>
      <c r="PR366" s="258"/>
      <c r="PS366" s="258"/>
      <c r="PT366" s="258"/>
      <c r="PU366" s="258"/>
      <c r="PV366" s="258"/>
      <c r="PW366" s="258"/>
      <c r="PX366" s="258"/>
      <c r="PY366" s="258"/>
      <c r="PZ366" s="258"/>
      <c r="QA366" s="258"/>
      <c r="QB366" s="258"/>
      <c r="QC366" s="258"/>
      <c r="QD366" s="258"/>
      <c r="QE366" s="258"/>
      <c r="QF366" s="258"/>
      <c r="QG366" s="258"/>
      <c r="QH366" s="258"/>
      <c r="QI366" s="258"/>
      <c r="QJ366" s="258"/>
      <c r="QK366" s="258"/>
      <c r="QL366" s="258"/>
      <c r="QM366" s="258"/>
      <c r="QN366" s="258"/>
      <c r="QO366" s="258"/>
      <c r="QP366" s="258"/>
      <c r="QQ366" s="258"/>
      <c r="QR366" s="258"/>
      <c r="QS366" s="258"/>
      <c r="QT366" s="258"/>
      <c r="QU366" s="258"/>
      <c r="QV366" s="258"/>
      <c r="QW366" s="258"/>
      <c r="QX366" s="258"/>
      <c r="QY366" s="258"/>
      <c r="QZ366" s="258"/>
      <c r="RA366" s="258"/>
      <c r="RB366" s="258"/>
      <c r="RC366" s="258"/>
      <c r="RD366" s="258"/>
      <c r="RE366" s="258"/>
      <c r="RF366" s="258"/>
      <c r="RG366" s="258"/>
      <c r="RH366" s="258"/>
      <c r="RI366" s="258"/>
      <c r="RJ366" s="258"/>
      <c r="RK366" s="258"/>
      <c r="RL366" s="258"/>
      <c r="RM366" s="258"/>
      <c r="RN366" s="258"/>
      <c r="RO366" s="258"/>
      <c r="RP366" s="258"/>
      <c r="RQ366" s="258"/>
      <c r="RR366" s="258"/>
      <c r="RS366" s="258"/>
      <c r="RT366" s="258"/>
      <c r="RU366" s="258"/>
      <c r="RV366" s="258"/>
      <c r="RW366" s="258"/>
      <c r="RX366" s="258"/>
      <c r="RY366" s="258"/>
      <c r="RZ366" s="258"/>
      <c r="SA366" s="258"/>
      <c r="SB366" s="258"/>
      <c r="SC366" s="258"/>
      <c r="SD366" s="258"/>
      <c r="SE366" s="258"/>
      <c r="SF366" s="258"/>
      <c r="SG366" s="258"/>
      <c r="SH366" s="258"/>
      <c r="SI366" s="258"/>
      <c r="SJ366" s="258"/>
      <c r="SK366" s="258"/>
      <c r="SL366" s="258"/>
      <c r="SM366" s="258"/>
      <c r="SN366" s="258"/>
      <c r="SO366" s="258"/>
      <c r="SP366" s="258"/>
      <c r="SQ366" s="258"/>
      <c r="SR366" s="258"/>
      <c r="SS366" s="258"/>
      <c r="ST366" s="258"/>
      <c r="SU366" s="258"/>
      <c r="SV366" s="258"/>
      <c r="SW366" s="258"/>
      <c r="SX366" s="258"/>
      <c r="SY366" s="258"/>
      <c r="SZ366" s="258"/>
      <c r="TA366" s="258"/>
      <c r="TB366" s="258"/>
      <c r="TC366" s="258"/>
      <c r="TD366" s="258"/>
      <c r="TE366" s="258"/>
      <c r="TF366" s="258"/>
      <c r="TG366" s="258"/>
      <c r="TH366" s="258"/>
      <c r="TI366" s="258"/>
      <c r="TJ366" s="258"/>
      <c r="TK366" s="258"/>
      <c r="TL366" s="258"/>
      <c r="TM366" s="258"/>
      <c r="TN366" s="258"/>
      <c r="TO366" s="258"/>
      <c r="TP366" s="258"/>
      <c r="TQ366" s="258"/>
      <c r="TR366" s="258"/>
      <c r="TS366" s="258"/>
      <c r="TT366" s="258"/>
      <c r="TU366" s="258"/>
      <c r="TV366" s="258"/>
      <c r="TW366" s="258"/>
      <c r="TX366" s="258"/>
      <c r="TY366" s="258"/>
      <c r="TZ366" s="258"/>
      <c r="UA366" s="258"/>
      <c r="UB366" s="258"/>
      <c r="UC366" s="258"/>
      <c r="UD366" s="258"/>
      <c r="UE366" s="258"/>
      <c r="UF366" s="258"/>
      <c r="UG366" s="258"/>
      <c r="UH366" s="258"/>
      <c r="UI366" s="258"/>
      <c r="UJ366" s="258"/>
      <c r="UK366" s="258"/>
      <c r="UL366" s="258"/>
      <c r="UM366" s="258"/>
      <c r="UN366" s="258"/>
      <c r="UO366" s="258"/>
      <c r="UP366" s="258"/>
      <c r="UQ366" s="258"/>
      <c r="UR366" s="258"/>
      <c r="US366" s="258"/>
      <c r="UT366" s="258"/>
      <c r="UU366" s="258"/>
      <c r="UV366" s="258"/>
      <c r="UW366" s="258"/>
      <c r="UX366" s="258"/>
      <c r="UY366" s="258"/>
      <c r="UZ366" s="258"/>
      <c r="VA366" s="258"/>
      <c r="VB366" s="258"/>
      <c r="VC366" s="258"/>
      <c r="VD366" s="258"/>
      <c r="VE366" s="258"/>
      <c r="VF366" s="258"/>
      <c r="VG366" s="258"/>
      <c r="VH366" s="258"/>
      <c r="VI366" s="258"/>
      <c r="VJ366" s="258"/>
      <c r="VK366" s="258"/>
      <c r="VL366" s="258"/>
      <c r="VM366" s="258"/>
      <c r="VN366" s="258"/>
      <c r="VO366" s="258"/>
      <c r="VP366" s="258"/>
      <c r="VQ366" s="258"/>
      <c r="VR366" s="258"/>
      <c r="VS366" s="258"/>
      <c r="VT366" s="258"/>
      <c r="VU366" s="258"/>
      <c r="VV366" s="258"/>
      <c r="VW366" s="258"/>
      <c r="VX366" s="258"/>
      <c r="VY366" s="258"/>
      <c r="VZ366" s="258"/>
      <c r="WA366" s="258"/>
      <c r="WB366" s="258"/>
      <c r="WC366" s="258"/>
      <c r="WD366" s="258"/>
      <c r="WE366" s="258"/>
      <c r="WF366" s="258"/>
      <c r="WG366" s="258"/>
      <c r="WH366" s="258"/>
      <c r="WI366" s="258"/>
      <c r="WJ366" s="258"/>
      <c r="WK366" s="258"/>
      <c r="WL366" s="258"/>
      <c r="WM366" s="258"/>
      <c r="WN366" s="258"/>
      <c r="WO366" s="258"/>
      <c r="WP366" s="258"/>
      <c r="WQ366" s="258"/>
      <c r="WR366" s="258"/>
      <c r="WS366" s="258"/>
      <c r="WT366" s="258"/>
      <c r="WU366" s="258"/>
      <c r="WV366" s="258"/>
      <c r="WW366" s="258"/>
      <c r="WX366" s="258"/>
      <c r="WY366" s="258"/>
      <c r="WZ366" s="258"/>
      <c r="XA366" s="258"/>
      <c r="XB366" s="258"/>
      <c r="XC366" s="258"/>
      <c r="XD366" s="258"/>
      <c r="XE366" s="258"/>
      <c r="XF366" s="258"/>
      <c r="XG366" s="258"/>
      <c r="XH366" s="258"/>
      <c r="XI366" s="258"/>
      <c r="XJ366" s="258"/>
      <c r="XK366" s="258"/>
      <c r="XL366" s="258"/>
      <c r="XM366" s="258"/>
      <c r="XN366" s="258"/>
      <c r="XO366" s="258"/>
      <c r="XP366" s="258"/>
      <c r="XQ366" s="258"/>
      <c r="XR366" s="258"/>
      <c r="XS366" s="258"/>
      <c r="XT366" s="258"/>
      <c r="XU366" s="258"/>
      <c r="XV366" s="258"/>
      <c r="XW366" s="258"/>
      <c r="XX366" s="258"/>
      <c r="XY366" s="258"/>
      <c r="XZ366" s="258"/>
      <c r="YA366" s="258"/>
      <c r="YB366" s="258"/>
      <c r="YC366" s="258"/>
      <c r="YD366" s="258"/>
      <c r="YE366" s="258"/>
      <c r="YF366" s="258"/>
      <c r="YG366" s="258"/>
      <c r="YH366" s="258"/>
      <c r="YI366" s="258"/>
      <c r="YJ366" s="258"/>
      <c r="YK366" s="258"/>
      <c r="YL366" s="258"/>
      <c r="YM366" s="258"/>
      <c r="YN366" s="258"/>
      <c r="YO366" s="258"/>
      <c r="YP366" s="258"/>
      <c r="YQ366" s="258"/>
      <c r="YR366" s="258"/>
      <c r="YS366" s="258"/>
      <c r="YT366" s="258"/>
      <c r="YU366" s="258"/>
      <c r="YV366" s="258"/>
      <c r="YW366" s="258"/>
      <c r="YX366" s="258"/>
      <c r="YY366" s="258"/>
      <c r="YZ366" s="258"/>
      <c r="ZA366" s="258"/>
      <c r="ZB366" s="258"/>
      <c r="ZC366" s="258"/>
      <c r="ZD366" s="258"/>
      <c r="ZE366" s="258"/>
      <c r="ZF366" s="258"/>
      <c r="ZG366" s="258"/>
      <c r="ZH366" s="258"/>
      <c r="ZI366" s="258"/>
      <c r="ZJ366" s="258"/>
      <c r="ZK366" s="258"/>
      <c r="ZL366" s="258"/>
      <c r="ZM366" s="258"/>
      <c r="ZN366" s="258"/>
      <c r="ZO366" s="258"/>
      <c r="ZP366" s="258"/>
      <c r="ZQ366" s="258"/>
      <c r="ZR366" s="258"/>
      <c r="ZS366" s="258"/>
      <c r="ZT366" s="258"/>
      <c r="ZU366" s="258"/>
      <c r="ZV366" s="258"/>
      <c r="ZW366" s="258"/>
      <c r="ZX366" s="258"/>
      <c r="ZY366" s="258"/>
      <c r="ZZ366" s="258"/>
      <c r="AAA366" s="258"/>
      <c r="AAB366" s="258"/>
      <c r="AAC366" s="258"/>
      <c r="AAD366" s="258"/>
      <c r="AAE366" s="258"/>
      <c r="AAF366" s="258"/>
      <c r="AAG366" s="258"/>
      <c r="AAH366" s="258"/>
      <c r="AAI366" s="258"/>
      <c r="AAJ366" s="258"/>
      <c r="AAK366" s="258"/>
      <c r="AAL366" s="258"/>
      <c r="AAM366" s="258"/>
      <c r="AAN366" s="258"/>
      <c r="AAO366" s="258"/>
      <c r="AAP366" s="258"/>
      <c r="AAQ366" s="258"/>
      <c r="AAR366" s="258"/>
      <c r="AAS366" s="258"/>
      <c r="AAT366" s="258"/>
      <c r="AAU366" s="258"/>
      <c r="AAV366" s="258"/>
      <c r="AAW366" s="258"/>
      <c r="AAX366" s="258"/>
      <c r="AAY366" s="258"/>
      <c r="AAZ366" s="258"/>
      <c r="ABA366" s="258"/>
      <c r="ABB366" s="258"/>
      <c r="ABC366" s="258"/>
      <c r="ABD366" s="258"/>
      <c r="ABE366" s="258"/>
      <c r="ABF366" s="258"/>
      <c r="ABG366" s="258"/>
      <c r="ABH366" s="258"/>
      <c r="ABI366" s="258"/>
      <c r="ABJ366" s="258"/>
      <c r="ABK366" s="258"/>
      <c r="ABL366" s="258"/>
      <c r="ABM366" s="258"/>
      <c r="ABN366" s="258"/>
      <c r="ABO366" s="258"/>
      <c r="ABP366" s="258"/>
      <c r="ABQ366" s="258"/>
      <c r="ABR366" s="258"/>
      <c r="ABS366" s="258"/>
      <c r="ABT366" s="258"/>
      <c r="ABU366" s="258"/>
      <c r="ABV366" s="258"/>
      <c r="ABW366" s="258"/>
      <c r="ABX366" s="258"/>
      <c r="ABY366" s="258"/>
      <c r="ABZ366" s="258"/>
      <c r="ACA366" s="258"/>
      <c r="ACB366" s="258"/>
      <c r="ACC366" s="258"/>
      <c r="ACD366" s="258"/>
      <c r="ACE366" s="258"/>
      <c r="ACF366" s="258"/>
      <c r="ACG366" s="258"/>
      <c r="ACH366" s="258"/>
      <c r="ACI366" s="258"/>
      <c r="ACJ366" s="258"/>
      <c r="ACK366" s="258"/>
      <c r="ACL366" s="258"/>
      <c r="ACM366" s="258"/>
      <c r="ACN366" s="258"/>
      <c r="ACO366" s="258"/>
      <c r="ACP366" s="258"/>
      <c r="ACQ366" s="258"/>
      <c r="ACR366" s="258"/>
      <c r="ACS366" s="258"/>
      <c r="ACT366" s="258"/>
      <c r="ACU366" s="258"/>
      <c r="ACV366" s="258"/>
      <c r="ACW366" s="258"/>
      <c r="ACX366" s="258"/>
      <c r="ACY366" s="258"/>
      <c r="ACZ366" s="258"/>
      <c r="ADA366" s="258"/>
      <c r="ADB366" s="258"/>
      <c r="ADC366" s="258"/>
      <c r="ADD366" s="258"/>
      <c r="ADE366" s="258"/>
      <c r="ADF366" s="258"/>
      <c r="ADG366" s="258"/>
      <c r="ADH366" s="258"/>
      <c r="ADI366" s="258"/>
      <c r="ADJ366" s="258"/>
      <c r="ADK366" s="258"/>
      <c r="ADL366" s="258"/>
      <c r="ADM366" s="258"/>
      <c r="ADN366" s="258"/>
      <c r="ADO366" s="258"/>
      <c r="ADP366" s="258"/>
      <c r="ADQ366" s="258"/>
      <c r="ADR366" s="258"/>
      <c r="ADS366" s="258"/>
      <c r="ADT366" s="258"/>
      <c r="ADU366" s="258"/>
      <c r="ADV366" s="258"/>
      <c r="ADW366" s="258"/>
      <c r="ADX366" s="258"/>
      <c r="ADY366" s="258"/>
      <c r="ADZ366" s="258"/>
      <c r="AEA366" s="258"/>
      <c r="AEB366" s="258"/>
      <c r="AEC366" s="258"/>
      <c r="AED366" s="258"/>
      <c r="AEE366" s="258"/>
      <c r="AEF366" s="258"/>
      <c r="AEG366" s="258"/>
      <c r="AEH366" s="258"/>
      <c r="AEI366" s="258"/>
      <c r="AEJ366" s="258"/>
      <c r="AEK366" s="258"/>
      <c r="AEL366" s="258"/>
      <c r="AEM366" s="258"/>
      <c r="AEN366" s="258"/>
      <c r="AEO366" s="258"/>
      <c r="AEP366" s="258"/>
      <c r="AEQ366" s="258"/>
      <c r="AER366" s="258"/>
      <c r="AES366" s="258"/>
      <c r="AET366" s="258"/>
      <c r="AEU366" s="258"/>
      <c r="AEV366" s="258"/>
      <c r="AEW366" s="258"/>
      <c r="AEX366" s="258"/>
      <c r="AEY366" s="258"/>
      <c r="AEZ366" s="258"/>
      <c r="AFA366" s="258"/>
      <c r="AFB366" s="258"/>
      <c r="AFC366" s="258"/>
      <c r="AFD366" s="258"/>
      <c r="AFE366" s="258"/>
      <c r="AFF366" s="258"/>
      <c r="AFG366" s="258"/>
      <c r="AFH366" s="258"/>
      <c r="AFI366" s="258"/>
      <c r="AFJ366" s="258"/>
      <c r="AFK366" s="258"/>
      <c r="AFL366" s="258"/>
      <c r="AFM366" s="258"/>
      <c r="AFN366" s="258"/>
      <c r="AFO366" s="258"/>
      <c r="AFP366" s="258"/>
      <c r="AFQ366" s="258"/>
      <c r="AFR366" s="258"/>
      <c r="AFS366" s="258"/>
      <c r="AFT366" s="258"/>
      <c r="AFU366" s="258"/>
      <c r="AFV366" s="258"/>
      <c r="AFW366" s="258"/>
      <c r="AFX366" s="258"/>
      <c r="AFY366" s="258"/>
      <c r="AFZ366" s="258"/>
      <c r="AGA366" s="258"/>
      <c r="AGB366" s="258"/>
      <c r="AGC366" s="258"/>
      <c r="AGD366" s="258"/>
      <c r="AGE366" s="258"/>
      <c r="AGF366" s="258"/>
      <c r="AGG366" s="258"/>
      <c r="AGH366" s="258"/>
      <c r="AGI366" s="258"/>
      <c r="AGJ366" s="258"/>
      <c r="AGK366" s="258"/>
      <c r="AGL366" s="258"/>
      <c r="AGM366" s="258"/>
      <c r="AGN366" s="258"/>
      <c r="AGO366" s="258"/>
      <c r="AGP366" s="258"/>
      <c r="AGQ366" s="258"/>
      <c r="AGR366" s="258"/>
      <c r="AGS366" s="258"/>
      <c r="AGT366" s="258"/>
      <c r="AGU366" s="258"/>
      <c r="AGV366" s="258"/>
      <c r="AGW366" s="258"/>
      <c r="AGX366" s="258"/>
      <c r="AGY366" s="258"/>
      <c r="AGZ366" s="258"/>
      <c r="AHA366" s="258"/>
      <c r="AHB366" s="258"/>
      <c r="AHC366" s="258"/>
      <c r="AHD366" s="258"/>
      <c r="AHE366" s="258"/>
      <c r="AHF366" s="258"/>
      <c r="AHG366" s="258"/>
      <c r="AHH366" s="258"/>
      <c r="AHI366" s="258"/>
      <c r="AHJ366" s="258"/>
      <c r="AHK366" s="258"/>
      <c r="AHL366" s="258"/>
      <c r="AHM366" s="258"/>
      <c r="AHN366" s="258"/>
      <c r="AHO366" s="258"/>
      <c r="AHP366" s="258"/>
      <c r="AHQ366" s="258"/>
      <c r="AHR366" s="258"/>
      <c r="AHS366" s="258"/>
      <c r="AHT366" s="258"/>
      <c r="AHU366" s="258"/>
      <c r="AHV366" s="258"/>
      <c r="AHW366" s="258"/>
      <c r="AHX366" s="258"/>
      <c r="AHY366" s="258"/>
      <c r="AHZ366" s="258"/>
      <c r="AIA366" s="258"/>
      <c r="AIB366" s="258"/>
      <c r="AIC366" s="258"/>
      <c r="AID366" s="258"/>
      <c r="AIE366" s="258"/>
      <c r="AIF366" s="258"/>
      <c r="AIG366" s="258"/>
      <c r="AIH366" s="258"/>
      <c r="AII366" s="258"/>
      <c r="AIJ366" s="258"/>
      <c r="AIK366" s="258"/>
      <c r="AIL366" s="258"/>
      <c r="AIM366" s="258"/>
      <c r="AIN366" s="258"/>
      <c r="AIO366" s="258"/>
      <c r="AIP366" s="258"/>
      <c r="AIQ366" s="258"/>
      <c r="AIR366" s="258"/>
      <c r="AIS366" s="258"/>
      <c r="AIT366" s="258"/>
      <c r="AIU366" s="258"/>
      <c r="AIV366" s="258"/>
      <c r="AIW366" s="258"/>
      <c r="AIX366" s="258"/>
      <c r="AIY366" s="258"/>
      <c r="AIZ366" s="258"/>
      <c r="AJA366" s="258"/>
      <c r="AJB366" s="258"/>
      <c r="AJC366" s="258"/>
      <c r="AJD366" s="258"/>
      <c r="AJE366" s="258"/>
      <c r="AJF366" s="258"/>
      <c r="AJG366" s="258"/>
      <c r="AJH366" s="258"/>
      <c r="AJI366" s="258"/>
      <c r="AJJ366" s="258"/>
      <c r="AJK366" s="258"/>
      <c r="AJL366" s="258"/>
      <c r="AJM366" s="258"/>
      <c r="AJN366" s="258"/>
      <c r="AJO366" s="258"/>
      <c r="AJP366" s="258"/>
      <c r="AJQ366" s="258"/>
      <c r="AJR366" s="258"/>
      <c r="AJS366" s="258"/>
      <c r="AJT366" s="258"/>
      <c r="AJU366" s="258"/>
      <c r="AJV366" s="258"/>
      <c r="AJW366" s="258"/>
      <c r="AJX366" s="258"/>
      <c r="AJY366" s="258"/>
      <c r="AJZ366" s="258"/>
      <c r="AKA366" s="258"/>
      <c r="AKB366" s="258"/>
      <c r="AKC366" s="258"/>
      <c r="AKD366" s="258"/>
      <c r="AKE366" s="258"/>
      <c r="AKF366" s="258"/>
      <c r="AKG366" s="258"/>
      <c r="AKH366" s="258"/>
      <c r="AKI366" s="258"/>
      <c r="AKJ366" s="258"/>
      <c r="AKK366" s="258"/>
      <c r="AKL366" s="258"/>
      <c r="AKM366" s="258"/>
      <c r="AKN366" s="258"/>
      <c r="AKO366" s="258"/>
      <c r="AKP366" s="258"/>
      <c r="AKQ366" s="258"/>
      <c r="AKR366" s="258"/>
      <c r="AKS366" s="258"/>
      <c r="AKT366" s="258"/>
      <c r="AKU366" s="258"/>
      <c r="AKV366" s="258"/>
      <c r="AKW366" s="258"/>
      <c r="AKX366" s="258"/>
      <c r="AKY366" s="258"/>
      <c r="AKZ366" s="258"/>
      <c r="ALA366" s="258"/>
      <c r="ALB366" s="258"/>
      <c r="ALC366" s="258"/>
      <c r="ALD366" s="258"/>
      <c r="ALE366" s="258"/>
      <c r="ALF366" s="258"/>
      <c r="ALG366" s="258"/>
      <c r="ALH366" s="258"/>
      <c r="ALI366" s="258"/>
      <c r="ALJ366" s="258"/>
      <c r="ALK366" s="258"/>
      <c r="ALL366" s="258"/>
      <c r="ALM366" s="258"/>
      <c r="ALN366" s="258"/>
      <c r="ALO366" s="258"/>
      <c r="ALP366" s="258"/>
      <c r="ALQ366" s="258"/>
      <c r="ALR366" s="258"/>
      <c r="ALS366" s="258"/>
      <c r="ALT366" s="258"/>
      <c r="ALU366" s="258"/>
      <c r="ALV366" s="258"/>
      <c r="ALW366" s="258"/>
      <c r="ALX366" s="258"/>
      <c r="ALY366" s="258"/>
      <c r="ALZ366" s="258"/>
      <c r="AMA366" s="258"/>
      <c r="AMB366" s="258"/>
      <c r="AMC366" s="258"/>
    </row>
    <row r="367" customFormat="false" ht="39.75" hidden="false" customHeight="true" outlineLevel="0" collapsed="false">
      <c r="A367" s="935" t="str">
        <f aca="false">A349</f>
        <v>SUBSEÇÃO JUDICIÁRIA DE SÃO SEBASTIÃO DO PARAÍSO</v>
      </c>
      <c r="B367" s="935"/>
      <c r="C367" s="935"/>
      <c r="D367" s="935"/>
      <c r="E367" s="935"/>
      <c r="F367" s="935"/>
      <c r="G367" s="935"/>
      <c r="H367" s="935"/>
      <c r="I367" s="936" t="n">
        <f aca="false">I362+I366</f>
        <v>25968.93</v>
      </c>
      <c r="J367" s="937"/>
      <c r="L367" s="468"/>
      <c r="M367" s="468"/>
      <c r="N367" s="468"/>
      <c r="O367" s="468"/>
      <c r="P367" s="468"/>
      <c r="Q367" s="468"/>
      <c r="R367" s="468"/>
      <c r="S367" s="837"/>
    </row>
    <row r="368" customFormat="false" ht="32.25" hidden="false" customHeight="true" outlineLevel="0" collapsed="false">
      <c r="A368" s="846" t="str">
        <f aca="false">SLA!$A$7</f>
        <v>SUBSEÇÃO JUDICIÁRIA DE SETE LAGOAS</v>
      </c>
      <c r="B368" s="846"/>
      <c r="C368" s="846"/>
      <c r="D368" s="15"/>
      <c r="E368" s="15"/>
      <c r="F368" s="15"/>
      <c r="G368" s="847" t="s">
        <v>12</v>
      </c>
      <c r="H368" s="848" t="n">
        <f aca="false">$H$7</f>
        <v>0</v>
      </c>
      <c r="I368" s="848"/>
      <c r="J368" s="849"/>
      <c r="L368" s="468"/>
      <c r="M368" s="468"/>
      <c r="N368" s="468"/>
      <c r="O368" s="468"/>
      <c r="P368" s="468"/>
      <c r="Q368" s="468"/>
      <c r="R368" s="468"/>
      <c r="S368" s="837"/>
    </row>
    <row r="369" customFormat="false" ht="21.75" hidden="false" customHeight="true" outlineLevel="0" collapsed="false">
      <c r="A369" s="850" t="s">
        <v>508</v>
      </c>
      <c r="B369" s="850"/>
      <c r="C369" s="850"/>
      <c r="D369" s="851" t="n">
        <f aca="false">SLA!$G$53</f>
        <v>8956.97</v>
      </c>
      <c r="E369" s="851" t="n">
        <f aca="false">SLA!$H$53</f>
        <v>0</v>
      </c>
      <c r="F369" s="851" t="n">
        <f aca="false">SLA!$I$53</f>
        <v>0</v>
      </c>
      <c r="G369" s="851" t="n">
        <f aca="false">SLA!$J$53</f>
        <v>8773.31</v>
      </c>
      <c r="H369" s="851" t="n">
        <f aca="false">SLA!$K$53</f>
        <v>0</v>
      </c>
      <c r="I369" s="852" t="n">
        <f aca="false">SLA!$L$53</f>
        <v>0</v>
      </c>
      <c r="J369" s="852"/>
      <c r="L369" s="854" t="n">
        <f aca="false">SLA!G20</f>
        <v>3282.37</v>
      </c>
      <c r="M369" s="854" t="n">
        <f aca="false">SLA!H20</f>
        <v>0</v>
      </c>
      <c r="N369" s="854" t="n">
        <f aca="false">SLA!I20</f>
        <v>0</v>
      </c>
      <c r="O369" s="854" t="n">
        <f aca="false">SLA!J20</f>
        <v>3282.37</v>
      </c>
      <c r="P369" s="854" t="n">
        <f aca="false">SLA!K20</f>
        <v>0</v>
      </c>
      <c r="Q369" s="854" t="n">
        <f aca="false">SLA!L20</f>
        <v>0</v>
      </c>
      <c r="R369" s="468"/>
      <c r="S369" s="837"/>
    </row>
    <row r="370" customFormat="false" ht="21.75" hidden="false" customHeight="true" outlineLevel="0" collapsed="false">
      <c r="A370" s="855" t="s">
        <v>509</v>
      </c>
      <c r="B370" s="855"/>
      <c r="C370" s="855"/>
      <c r="D370" s="856" t="n">
        <f aca="false">Dados!$F$43</f>
        <v>1</v>
      </c>
      <c r="E370" s="856" t="n">
        <f aca="false">Dados!$H$43</f>
        <v>0</v>
      </c>
      <c r="F370" s="856" t="n">
        <f aca="false">Dados!$J$43</f>
        <v>0</v>
      </c>
      <c r="G370" s="856" t="n">
        <f aca="false">Dados!$L$43</f>
        <v>1</v>
      </c>
      <c r="H370" s="856" t="n">
        <f aca="false">Dados!$N$43</f>
        <v>0</v>
      </c>
      <c r="I370" s="858" t="n">
        <f aca="false">Dados!$P$43</f>
        <v>0</v>
      </c>
      <c r="J370" s="859"/>
      <c r="L370" s="468" t="n">
        <f aca="false">L369*D370*D371</f>
        <v>3282.37</v>
      </c>
      <c r="M370" s="468" t="n">
        <f aca="false">M369*E370*E371</f>
        <v>0</v>
      </c>
      <c r="N370" s="468" t="n">
        <f aca="false">N369*F370*F371</f>
        <v>0</v>
      </c>
      <c r="O370" s="468" t="n">
        <f aca="false">O369*G370*G371</f>
        <v>6564.74</v>
      </c>
      <c r="P370" s="468" t="n">
        <f aca="false">P369*H370*H371</f>
        <v>0</v>
      </c>
      <c r="Q370" s="468" t="n">
        <f aca="false">Q369*I370*I371</f>
        <v>0</v>
      </c>
      <c r="R370" s="468" t="n">
        <f aca="false">SUM(L370:Q370)</f>
        <v>9847.11</v>
      </c>
      <c r="S370" s="869" t="n">
        <f aca="false">R370*R3</f>
        <v>3263.487838338</v>
      </c>
      <c r="T370" s="281" t="s">
        <v>542</v>
      </c>
    </row>
    <row r="371" customFormat="false" ht="21.75" hidden="false" customHeight="true" outlineLevel="0" collapsed="false">
      <c r="A371" s="860" t="s">
        <v>510</v>
      </c>
      <c r="B371" s="860"/>
      <c r="C371" s="860"/>
      <c r="D371" s="861" t="n">
        <f aca="false">Dados!$G$43</f>
        <v>1</v>
      </c>
      <c r="E371" s="861" t="n">
        <f aca="false">Dados!$I$43</f>
        <v>0</v>
      </c>
      <c r="F371" s="861" t="n">
        <f aca="false">Dados!$K$43</f>
        <v>0</v>
      </c>
      <c r="G371" s="861" t="n">
        <f aca="false">Dados!$M$43</f>
        <v>2</v>
      </c>
      <c r="H371" s="861" t="n">
        <f aca="false">Dados!$O$43</f>
        <v>0</v>
      </c>
      <c r="I371" s="862" t="n">
        <f aca="false">Dados!$Q$43</f>
        <v>0</v>
      </c>
      <c r="J371" s="863"/>
      <c r="L371" s="468"/>
      <c r="M371" s="468"/>
      <c r="N371" s="468"/>
      <c r="O371" s="468"/>
      <c r="P371" s="468"/>
      <c r="Q371" s="468"/>
      <c r="R371" s="468"/>
      <c r="S371" s="837"/>
    </row>
    <row r="372" customFormat="false" ht="21.75" hidden="false" customHeight="true" outlineLevel="0" collapsed="false">
      <c r="A372" s="864" t="s">
        <v>5</v>
      </c>
      <c r="B372" s="864"/>
      <c r="C372" s="864"/>
      <c r="D372" s="865" t="n">
        <f aca="false">((D369*D370)*D371)</f>
        <v>8956.97</v>
      </c>
      <c r="E372" s="865" t="n">
        <f aca="false">((E369*E370)*E371)</f>
        <v>0</v>
      </c>
      <c r="F372" s="865" t="n">
        <f aca="false">((F369*F370)*F371)</f>
        <v>0</v>
      </c>
      <c r="G372" s="865" t="n">
        <f aca="false">((G369*G370)*G371)</f>
        <v>17546.62</v>
      </c>
      <c r="H372" s="865" t="n">
        <f aca="false">((H369*H370)*H371)</f>
        <v>0</v>
      </c>
      <c r="I372" s="866" t="n">
        <f aca="false">((I369*I370)*I371)</f>
        <v>0</v>
      </c>
      <c r="J372" s="867"/>
      <c r="L372" s="468"/>
      <c r="M372" s="468"/>
      <c r="N372" s="468"/>
      <c r="O372" s="468"/>
      <c r="P372" s="468"/>
      <c r="Q372" s="468"/>
      <c r="R372" s="468"/>
      <c r="S372" s="837"/>
    </row>
    <row r="373" customFormat="false" ht="21.75" hidden="false" customHeight="true" outlineLevel="0" collapsed="false">
      <c r="A373" s="870" t="s">
        <v>511</v>
      </c>
      <c r="B373" s="871" t="s">
        <v>512</v>
      </c>
      <c r="C373" s="872" t="s">
        <v>513</v>
      </c>
      <c r="D373" s="873" t="n">
        <v>0</v>
      </c>
      <c r="E373" s="873" t="n">
        <v>0</v>
      </c>
      <c r="F373" s="873" t="n">
        <v>0</v>
      </c>
      <c r="G373" s="873" t="n">
        <v>0</v>
      </c>
      <c r="H373" s="873" t="n">
        <v>0</v>
      </c>
      <c r="I373" s="875" t="n">
        <v>0</v>
      </c>
      <c r="J373" s="876"/>
      <c r="L373" s="468"/>
      <c r="M373" s="468"/>
      <c r="N373" s="468"/>
      <c r="O373" s="468"/>
      <c r="P373" s="468"/>
      <c r="Q373" s="468"/>
      <c r="R373" s="468"/>
      <c r="S373" s="837"/>
    </row>
    <row r="374" customFormat="false" ht="21.75" hidden="false" customHeight="true" outlineLevel="0" collapsed="false">
      <c r="A374" s="870"/>
      <c r="B374" s="871"/>
      <c r="C374" s="877" t="s">
        <v>384</v>
      </c>
      <c r="D374" s="878" t="n">
        <f aca="false">ROUND((D369/30*D373),2)</f>
        <v>0</v>
      </c>
      <c r="E374" s="878" t="n">
        <f aca="false">ROUND((E369/30*E373),2)</f>
        <v>0</v>
      </c>
      <c r="F374" s="878" t="n">
        <f aca="false">ROUND((F369/30*F373),2)</f>
        <v>0</v>
      </c>
      <c r="G374" s="878" t="n">
        <f aca="false">ROUND((G369/30*G373),2)</f>
        <v>0</v>
      </c>
      <c r="H374" s="878" t="n">
        <f aca="false">ROUND((H369/30*H373),2)</f>
        <v>0</v>
      </c>
      <c r="I374" s="879" t="n">
        <f aca="false">ROUND((I369/30*I373),2)</f>
        <v>0</v>
      </c>
      <c r="J374" s="880"/>
      <c r="L374" s="468"/>
      <c r="M374" s="468"/>
      <c r="N374" s="468"/>
      <c r="O374" s="468"/>
      <c r="P374" s="468"/>
      <c r="Q374" s="468"/>
      <c r="R374" s="468"/>
      <c r="S374" s="837"/>
    </row>
    <row r="375" s="258" customFormat="true" ht="21.75" hidden="false" customHeight="true" outlineLevel="0" collapsed="false">
      <c r="A375" s="870"/>
      <c r="B375" s="881" t="s">
        <v>514</v>
      </c>
      <c r="C375" s="882" t="s">
        <v>515</v>
      </c>
      <c r="D375" s="883" t="n">
        <f aca="false">SLA!$G$87</f>
        <v>7314.45</v>
      </c>
      <c r="E375" s="883" t="n">
        <f aca="false">SLA!$H$87</f>
        <v>0</v>
      </c>
      <c r="F375" s="883" t="n">
        <f aca="false">SLA!$I$87</f>
        <v>0</v>
      </c>
      <c r="G375" s="883" t="n">
        <f aca="false">SLA!$J$87</f>
        <v>7130.78</v>
      </c>
      <c r="H375" s="883" t="n">
        <f aca="false">SLA!$K$87</f>
        <v>0</v>
      </c>
      <c r="I375" s="884" t="n">
        <f aca="false">SLA!$L$87</f>
        <v>0</v>
      </c>
      <c r="J375" s="885"/>
      <c r="L375" s="468"/>
      <c r="M375" s="468"/>
      <c r="N375" s="468"/>
      <c r="O375" s="468"/>
      <c r="P375" s="468"/>
      <c r="Q375" s="468"/>
      <c r="R375" s="468"/>
      <c r="S375" s="837"/>
    </row>
    <row r="376" s="258" customFormat="true" ht="21.75" hidden="false" customHeight="true" outlineLevel="0" collapsed="false">
      <c r="A376" s="870"/>
      <c r="B376" s="881"/>
      <c r="C376" s="886" t="s">
        <v>516</v>
      </c>
      <c r="D376" s="887" t="n">
        <v>0</v>
      </c>
      <c r="E376" s="887" t="n">
        <v>0</v>
      </c>
      <c r="F376" s="887" t="n">
        <v>0</v>
      </c>
      <c r="G376" s="887" t="n">
        <v>0</v>
      </c>
      <c r="H376" s="887" t="n">
        <v>0</v>
      </c>
      <c r="I376" s="888" t="n">
        <v>0</v>
      </c>
      <c r="J376" s="889"/>
      <c r="L376" s="468"/>
      <c r="M376" s="468"/>
      <c r="N376" s="468"/>
      <c r="O376" s="468"/>
      <c r="P376" s="468"/>
      <c r="Q376" s="468"/>
      <c r="R376" s="468"/>
      <c r="S376" s="837"/>
    </row>
    <row r="377" s="258" customFormat="true" ht="21.75" hidden="false" customHeight="true" outlineLevel="0" collapsed="false">
      <c r="A377" s="870"/>
      <c r="B377" s="881"/>
      <c r="C377" s="890" t="s">
        <v>517</v>
      </c>
      <c r="D377" s="891" t="n">
        <f aca="false">ROUND(((D375/30)*D376),2)</f>
        <v>0</v>
      </c>
      <c r="E377" s="891" t="n">
        <f aca="false">ROUND(((E375/30)*E376),2)</f>
        <v>0</v>
      </c>
      <c r="F377" s="891" t="n">
        <f aca="false">ROUND(((F375/30)*F376),2)</f>
        <v>0</v>
      </c>
      <c r="G377" s="891" t="n">
        <f aca="false">ROUND(((G375/30)*G376),2)</f>
        <v>0</v>
      </c>
      <c r="H377" s="891" t="n">
        <f aca="false">ROUND(((H375/30)*H376),2)</f>
        <v>0</v>
      </c>
      <c r="I377" s="892" t="n">
        <f aca="false">ROUND(((I375/30)*I376),2)</f>
        <v>0</v>
      </c>
      <c r="J377" s="893"/>
      <c r="L377" s="468"/>
      <c r="M377" s="468"/>
      <c r="N377" s="468"/>
      <c r="O377" s="468"/>
      <c r="P377" s="468"/>
      <c r="Q377" s="468"/>
      <c r="R377" s="468"/>
      <c r="S377" s="837"/>
    </row>
    <row r="378" customFormat="false" ht="39" hidden="false" customHeight="true" outlineLevel="0" collapsed="false">
      <c r="A378" s="894" t="s">
        <v>518</v>
      </c>
      <c r="B378" s="894"/>
      <c r="C378" s="894"/>
      <c r="D378" s="895" t="n">
        <f aca="false">D374+D377</f>
        <v>0</v>
      </c>
      <c r="E378" s="895" t="n">
        <f aca="false">E374+E377</f>
        <v>0</v>
      </c>
      <c r="F378" s="895" t="n">
        <f aca="false">F374+F377</f>
        <v>0</v>
      </c>
      <c r="G378" s="895" t="n">
        <f aca="false">G374+G377</f>
        <v>0</v>
      </c>
      <c r="H378" s="895" t="n">
        <f aca="false">H374+H377</f>
        <v>0</v>
      </c>
      <c r="I378" s="896" t="n">
        <f aca="false">I374+I377</f>
        <v>0</v>
      </c>
      <c r="J378" s="897"/>
      <c r="L378" s="468"/>
      <c r="M378" s="468"/>
      <c r="N378" s="468"/>
      <c r="O378" s="468"/>
      <c r="P378" s="468"/>
      <c r="Q378" s="468"/>
      <c r="R378" s="468"/>
      <c r="S378" s="837"/>
    </row>
    <row r="379" customFormat="false" ht="39.75" hidden="false" customHeight="true" outlineLevel="0" collapsed="false">
      <c r="A379" s="898" t="str">
        <f aca="false">A18</f>
        <v>TOTAL CATEGORIA</v>
      </c>
      <c r="B379" s="899"/>
      <c r="C379" s="899"/>
      <c r="D379" s="900" t="n">
        <f aca="false">D372-D378</f>
        <v>8956.97</v>
      </c>
      <c r="E379" s="900" t="n">
        <f aca="false">E372-E378</f>
        <v>0</v>
      </c>
      <c r="F379" s="900" t="n">
        <f aca="false">F372-F378</f>
        <v>0</v>
      </c>
      <c r="G379" s="900" t="n">
        <f aca="false">G372-G378</f>
        <v>17546.62</v>
      </c>
      <c r="H379" s="900" t="n">
        <f aca="false">H372-H378</f>
        <v>0</v>
      </c>
      <c r="I379" s="901" t="n">
        <f aca="false">I372-I378</f>
        <v>0</v>
      </c>
      <c r="J379" s="902"/>
      <c r="L379" s="468"/>
      <c r="M379" s="468"/>
      <c r="N379" s="468"/>
      <c r="O379" s="468"/>
      <c r="P379" s="468"/>
      <c r="Q379" s="468"/>
      <c r="R379" s="468"/>
      <c r="S379" s="837"/>
    </row>
    <row r="380" customFormat="false" ht="27.75" hidden="false" customHeight="true" outlineLevel="0" collapsed="false">
      <c r="A380" s="903" t="s">
        <v>534</v>
      </c>
      <c r="B380" s="903"/>
      <c r="C380" s="903"/>
      <c r="D380" s="903"/>
      <c r="E380" s="903"/>
      <c r="F380" s="903"/>
      <c r="G380" s="903"/>
      <c r="H380" s="903"/>
      <c r="I380" s="904" t="n">
        <f aca="false">SUM(D379:I379)</f>
        <v>26503.59</v>
      </c>
      <c r="J380" s="905" t="n">
        <f aca="false">RESUMO!F59</f>
        <v>0</v>
      </c>
      <c r="L380" s="468"/>
      <c r="M380" s="468"/>
      <c r="N380" s="468"/>
      <c r="O380" s="468"/>
      <c r="P380" s="468"/>
      <c r="Q380" s="468"/>
      <c r="R380" s="468"/>
      <c r="S380" s="837"/>
    </row>
    <row r="381" customFormat="false" ht="27.75" hidden="false" customHeight="true" outlineLevel="0" collapsed="false">
      <c r="A381" s="906" t="s">
        <v>521</v>
      </c>
      <c r="B381" s="906"/>
      <c r="C381" s="906"/>
      <c r="D381" s="906"/>
      <c r="E381" s="906"/>
      <c r="F381" s="906"/>
      <c r="G381" s="906"/>
      <c r="H381" s="906"/>
      <c r="I381" s="907" t="n">
        <f aca="false">RESUMO!N28</f>
        <v>26503.59</v>
      </c>
      <c r="J381" s="908"/>
      <c r="L381" s="468"/>
      <c r="M381" s="468"/>
      <c r="N381" s="468"/>
      <c r="O381" s="468"/>
      <c r="P381" s="468"/>
      <c r="Q381" s="468"/>
      <c r="R381" s="468"/>
      <c r="S381" s="837"/>
    </row>
    <row r="382" customFormat="false" ht="27.75" hidden="false" customHeight="true" outlineLevel="0" collapsed="false">
      <c r="A382" s="909" t="s">
        <v>522</v>
      </c>
      <c r="B382" s="909"/>
      <c r="C382" s="909"/>
      <c r="D382" s="909"/>
      <c r="E382" s="909"/>
      <c r="F382" s="909"/>
      <c r="G382" s="910"/>
      <c r="H382" s="911"/>
      <c r="I382" s="912"/>
      <c r="J382" s="912"/>
      <c r="L382" s="468"/>
      <c r="M382" s="468"/>
      <c r="N382" s="468"/>
      <c r="O382" s="468"/>
      <c r="P382" s="468"/>
      <c r="Q382" s="468"/>
      <c r="R382" s="468"/>
      <c r="S382" s="837"/>
    </row>
    <row r="383" customFormat="false" ht="27.75" hidden="false" customHeight="true" outlineLevel="0" collapsed="false">
      <c r="A383" s="913"/>
      <c r="B383" s="914"/>
      <c r="C383" s="915"/>
      <c r="D383" s="915"/>
      <c r="E383" s="915"/>
      <c r="F383" s="917"/>
      <c r="G383" s="918"/>
      <c r="H383" s="919"/>
      <c r="I383" s="920"/>
      <c r="J383" s="921"/>
      <c r="L383" s="922"/>
      <c r="M383" s="922"/>
      <c r="N383" s="922"/>
      <c r="O383" s="922"/>
      <c r="P383" s="922"/>
      <c r="Q383" s="922"/>
      <c r="R383" s="922"/>
      <c r="S383" s="923"/>
    </row>
    <row r="384" customFormat="false" ht="27.75" hidden="false" customHeight="true" outlineLevel="0" collapsed="false">
      <c r="A384" s="913"/>
      <c r="B384" s="924"/>
      <c r="C384" s="258"/>
      <c r="D384" s="258"/>
      <c r="E384" s="258"/>
      <c r="F384" s="925"/>
      <c r="G384" s="926"/>
      <c r="H384" s="927"/>
      <c r="I384" s="928"/>
      <c r="J384" s="929"/>
      <c r="L384" s="922"/>
      <c r="M384" s="922"/>
      <c r="N384" s="922"/>
      <c r="O384" s="922"/>
      <c r="P384" s="922"/>
      <c r="Q384" s="922"/>
      <c r="R384" s="922"/>
      <c r="S384" s="923"/>
      <c r="W384" s="258"/>
      <c r="X384" s="258"/>
      <c r="Y384" s="258"/>
      <c r="Z384" s="258"/>
      <c r="AA384" s="258"/>
      <c r="AB384" s="258"/>
      <c r="AC384" s="258"/>
      <c r="AD384" s="258"/>
      <c r="AE384" s="258"/>
      <c r="AF384" s="258"/>
      <c r="AG384" s="258"/>
      <c r="AH384" s="258"/>
      <c r="AI384" s="258"/>
      <c r="AJ384" s="258"/>
      <c r="AK384" s="258"/>
      <c r="AL384" s="258"/>
      <c r="AM384" s="258"/>
      <c r="AN384" s="258"/>
      <c r="AO384" s="258"/>
      <c r="AP384" s="258"/>
      <c r="AQ384" s="258"/>
      <c r="AR384" s="258"/>
      <c r="AS384" s="258"/>
      <c r="AT384" s="258"/>
      <c r="AU384" s="258"/>
      <c r="AV384" s="258"/>
      <c r="AW384" s="258"/>
      <c r="AX384" s="258"/>
      <c r="AY384" s="258"/>
      <c r="AZ384" s="258"/>
      <c r="BA384" s="258"/>
      <c r="BB384" s="258"/>
      <c r="BC384" s="258"/>
      <c r="BD384" s="258"/>
      <c r="BE384" s="258"/>
      <c r="BF384" s="258"/>
      <c r="BG384" s="258"/>
      <c r="BH384" s="258"/>
      <c r="BI384" s="258"/>
      <c r="BJ384" s="258"/>
      <c r="BK384" s="258"/>
      <c r="BL384" s="258"/>
      <c r="BM384" s="258"/>
      <c r="BN384" s="258"/>
      <c r="BO384" s="258"/>
      <c r="BP384" s="258"/>
      <c r="BQ384" s="258"/>
      <c r="BR384" s="258"/>
      <c r="BS384" s="258"/>
      <c r="BT384" s="258"/>
      <c r="BU384" s="258"/>
      <c r="BV384" s="258"/>
      <c r="BW384" s="258"/>
      <c r="BX384" s="258"/>
      <c r="BY384" s="258"/>
      <c r="BZ384" s="258"/>
      <c r="CA384" s="258"/>
      <c r="CB384" s="258"/>
      <c r="CC384" s="258"/>
      <c r="CD384" s="258"/>
      <c r="CE384" s="258"/>
      <c r="CF384" s="258"/>
      <c r="CG384" s="258"/>
      <c r="CH384" s="258"/>
      <c r="CI384" s="258"/>
      <c r="CJ384" s="258"/>
      <c r="CK384" s="258"/>
      <c r="CL384" s="258"/>
      <c r="CM384" s="258"/>
      <c r="CN384" s="258"/>
      <c r="CO384" s="258"/>
      <c r="CP384" s="258"/>
      <c r="CQ384" s="258"/>
      <c r="CR384" s="258"/>
      <c r="CS384" s="258"/>
      <c r="CT384" s="258"/>
      <c r="CU384" s="258"/>
      <c r="CV384" s="258"/>
      <c r="CW384" s="258"/>
      <c r="CX384" s="258"/>
      <c r="CY384" s="258"/>
      <c r="CZ384" s="258"/>
      <c r="DA384" s="258"/>
      <c r="DB384" s="258"/>
      <c r="DC384" s="258"/>
      <c r="DD384" s="258"/>
      <c r="DE384" s="258"/>
      <c r="DF384" s="258"/>
      <c r="DG384" s="258"/>
      <c r="DH384" s="258"/>
      <c r="DI384" s="258"/>
      <c r="DJ384" s="258"/>
      <c r="DK384" s="258"/>
      <c r="DL384" s="258"/>
      <c r="DM384" s="258"/>
      <c r="DN384" s="258"/>
      <c r="DO384" s="258"/>
      <c r="DP384" s="258"/>
      <c r="DQ384" s="258"/>
      <c r="DR384" s="258"/>
      <c r="DS384" s="258"/>
      <c r="DT384" s="258"/>
      <c r="DU384" s="258"/>
      <c r="DV384" s="258"/>
      <c r="DW384" s="258"/>
      <c r="DX384" s="258"/>
      <c r="DY384" s="258"/>
      <c r="DZ384" s="258"/>
      <c r="EA384" s="258"/>
      <c r="EB384" s="258"/>
      <c r="EC384" s="258"/>
      <c r="ED384" s="258"/>
      <c r="EE384" s="258"/>
      <c r="EF384" s="258"/>
      <c r="EG384" s="258"/>
      <c r="EH384" s="258"/>
      <c r="EI384" s="258"/>
      <c r="EJ384" s="258"/>
      <c r="EK384" s="258"/>
      <c r="EL384" s="258"/>
      <c r="EM384" s="258"/>
      <c r="EN384" s="258"/>
      <c r="EO384" s="258"/>
      <c r="EP384" s="258"/>
      <c r="EQ384" s="258"/>
      <c r="ER384" s="258"/>
      <c r="ES384" s="258"/>
      <c r="ET384" s="258"/>
      <c r="EU384" s="258"/>
      <c r="EV384" s="258"/>
      <c r="EW384" s="258"/>
      <c r="EX384" s="258"/>
      <c r="EY384" s="258"/>
      <c r="EZ384" s="258"/>
      <c r="FA384" s="258"/>
      <c r="FB384" s="258"/>
      <c r="FC384" s="258"/>
      <c r="FD384" s="258"/>
      <c r="FE384" s="258"/>
      <c r="FF384" s="258"/>
      <c r="FG384" s="258"/>
      <c r="FH384" s="258"/>
      <c r="FI384" s="258"/>
      <c r="FJ384" s="258"/>
      <c r="FK384" s="258"/>
      <c r="FL384" s="258"/>
      <c r="FM384" s="258"/>
      <c r="FN384" s="258"/>
      <c r="FO384" s="258"/>
      <c r="FP384" s="258"/>
      <c r="FQ384" s="258"/>
      <c r="FR384" s="258"/>
      <c r="FS384" s="258"/>
      <c r="FT384" s="258"/>
      <c r="FU384" s="258"/>
      <c r="FV384" s="258"/>
      <c r="FW384" s="258"/>
      <c r="FX384" s="258"/>
      <c r="FY384" s="258"/>
      <c r="FZ384" s="258"/>
      <c r="GA384" s="258"/>
      <c r="GB384" s="258"/>
      <c r="GC384" s="258"/>
      <c r="GD384" s="258"/>
      <c r="GE384" s="258"/>
      <c r="GF384" s="258"/>
      <c r="GG384" s="258"/>
      <c r="GH384" s="258"/>
      <c r="GI384" s="258"/>
      <c r="GJ384" s="258"/>
      <c r="GK384" s="258"/>
      <c r="GL384" s="258"/>
      <c r="GM384" s="258"/>
      <c r="GN384" s="258"/>
      <c r="GO384" s="258"/>
      <c r="GP384" s="258"/>
      <c r="GQ384" s="258"/>
      <c r="GR384" s="258"/>
      <c r="GS384" s="258"/>
      <c r="GT384" s="258"/>
      <c r="GU384" s="258"/>
      <c r="GV384" s="258"/>
      <c r="GW384" s="258"/>
      <c r="GX384" s="258"/>
      <c r="GY384" s="258"/>
      <c r="GZ384" s="258"/>
      <c r="HA384" s="258"/>
      <c r="HB384" s="258"/>
      <c r="HC384" s="258"/>
      <c r="HD384" s="258"/>
      <c r="HE384" s="258"/>
      <c r="HF384" s="258"/>
      <c r="HG384" s="258"/>
      <c r="HH384" s="258"/>
      <c r="HI384" s="258"/>
      <c r="HJ384" s="258"/>
      <c r="HK384" s="258"/>
      <c r="HL384" s="258"/>
      <c r="HM384" s="258"/>
      <c r="HN384" s="258"/>
      <c r="HO384" s="258"/>
      <c r="HP384" s="258"/>
      <c r="HQ384" s="258"/>
      <c r="HR384" s="258"/>
      <c r="HS384" s="258"/>
      <c r="HT384" s="258"/>
      <c r="HU384" s="258"/>
      <c r="HV384" s="258"/>
      <c r="HW384" s="258"/>
      <c r="HX384" s="258"/>
      <c r="HY384" s="258"/>
      <c r="HZ384" s="258"/>
      <c r="IA384" s="258"/>
      <c r="IB384" s="258"/>
      <c r="IC384" s="258"/>
      <c r="ID384" s="258"/>
      <c r="IE384" s="258"/>
      <c r="IF384" s="258"/>
      <c r="IG384" s="258"/>
      <c r="IH384" s="258"/>
      <c r="II384" s="258"/>
      <c r="IJ384" s="258"/>
      <c r="IK384" s="258"/>
      <c r="IL384" s="258"/>
      <c r="IM384" s="258"/>
      <c r="IN384" s="258"/>
      <c r="IO384" s="258"/>
      <c r="IP384" s="258"/>
      <c r="IQ384" s="258"/>
      <c r="IR384" s="258"/>
      <c r="IS384" s="258"/>
      <c r="IT384" s="258"/>
      <c r="IU384" s="258"/>
      <c r="IV384" s="258"/>
      <c r="IW384" s="258"/>
      <c r="IX384" s="258"/>
      <c r="IY384" s="258"/>
      <c r="IZ384" s="258"/>
      <c r="JA384" s="258"/>
      <c r="JB384" s="258"/>
      <c r="JC384" s="258"/>
      <c r="JD384" s="258"/>
      <c r="JE384" s="258"/>
      <c r="JF384" s="258"/>
      <c r="JG384" s="258"/>
      <c r="JH384" s="258"/>
      <c r="JI384" s="258"/>
      <c r="JJ384" s="258"/>
      <c r="JK384" s="258"/>
      <c r="JL384" s="258"/>
      <c r="JM384" s="258"/>
      <c r="JN384" s="258"/>
      <c r="JO384" s="258"/>
      <c r="JP384" s="258"/>
      <c r="JQ384" s="258"/>
      <c r="JR384" s="258"/>
      <c r="JS384" s="258"/>
      <c r="JT384" s="258"/>
      <c r="JU384" s="258"/>
      <c r="JV384" s="258"/>
      <c r="JW384" s="258"/>
      <c r="JX384" s="258"/>
      <c r="JY384" s="258"/>
      <c r="JZ384" s="258"/>
      <c r="KA384" s="258"/>
      <c r="KB384" s="258"/>
      <c r="KC384" s="258"/>
      <c r="KD384" s="258"/>
      <c r="KE384" s="258"/>
      <c r="KF384" s="258"/>
      <c r="KG384" s="258"/>
      <c r="KH384" s="258"/>
      <c r="KI384" s="258"/>
      <c r="KJ384" s="258"/>
      <c r="KK384" s="258"/>
      <c r="KL384" s="258"/>
      <c r="KM384" s="258"/>
      <c r="KN384" s="258"/>
      <c r="KO384" s="258"/>
      <c r="KP384" s="258"/>
      <c r="KQ384" s="258"/>
      <c r="KR384" s="258"/>
      <c r="KS384" s="258"/>
      <c r="KT384" s="258"/>
      <c r="KU384" s="258"/>
      <c r="KV384" s="258"/>
      <c r="KW384" s="258"/>
      <c r="KX384" s="258"/>
      <c r="KY384" s="258"/>
      <c r="KZ384" s="258"/>
      <c r="LA384" s="258"/>
      <c r="LB384" s="258"/>
      <c r="LC384" s="258"/>
      <c r="LD384" s="258"/>
      <c r="LE384" s="258"/>
      <c r="LF384" s="258"/>
      <c r="LG384" s="258"/>
      <c r="LH384" s="258"/>
      <c r="LI384" s="258"/>
      <c r="LJ384" s="258"/>
      <c r="LK384" s="258"/>
      <c r="LL384" s="258"/>
      <c r="LM384" s="258"/>
      <c r="LN384" s="258"/>
      <c r="LO384" s="258"/>
      <c r="LP384" s="258"/>
      <c r="LQ384" s="258"/>
      <c r="LR384" s="258"/>
      <c r="LS384" s="258"/>
      <c r="LT384" s="258"/>
      <c r="LU384" s="258"/>
      <c r="LV384" s="258"/>
      <c r="LW384" s="258"/>
      <c r="LX384" s="258"/>
      <c r="LY384" s="258"/>
      <c r="LZ384" s="258"/>
      <c r="MA384" s="258"/>
      <c r="MB384" s="258"/>
      <c r="MC384" s="258"/>
      <c r="MD384" s="258"/>
      <c r="ME384" s="258"/>
      <c r="MF384" s="258"/>
      <c r="MG384" s="258"/>
      <c r="MH384" s="258"/>
      <c r="MI384" s="258"/>
      <c r="MJ384" s="258"/>
      <c r="MK384" s="258"/>
      <c r="ML384" s="258"/>
      <c r="MM384" s="258"/>
      <c r="MN384" s="258"/>
      <c r="MO384" s="258"/>
      <c r="MP384" s="258"/>
      <c r="MQ384" s="258"/>
      <c r="MR384" s="258"/>
      <c r="MS384" s="258"/>
      <c r="MT384" s="258"/>
      <c r="MU384" s="258"/>
      <c r="MV384" s="258"/>
      <c r="MW384" s="258"/>
      <c r="MX384" s="258"/>
      <c r="MY384" s="258"/>
      <c r="MZ384" s="258"/>
      <c r="NA384" s="258"/>
      <c r="NB384" s="258"/>
      <c r="NC384" s="258"/>
      <c r="ND384" s="258"/>
      <c r="NE384" s="258"/>
      <c r="NF384" s="258"/>
      <c r="NG384" s="258"/>
      <c r="NH384" s="258"/>
      <c r="NI384" s="258"/>
      <c r="NJ384" s="258"/>
      <c r="NK384" s="258"/>
      <c r="NL384" s="258"/>
      <c r="NM384" s="258"/>
      <c r="NN384" s="258"/>
      <c r="NO384" s="258"/>
      <c r="NP384" s="258"/>
      <c r="NQ384" s="258"/>
      <c r="NR384" s="258"/>
      <c r="NS384" s="258"/>
      <c r="NT384" s="258"/>
      <c r="NU384" s="258"/>
      <c r="NV384" s="258"/>
      <c r="NW384" s="258"/>
      <c r="NX384" s="258"/>
      <c r="NY384" s="258"/>
      <c r="NZ384" s="258"/>
      <c r="OA384" s="258"/>
      <c r="OB384" s="258"/>
      <c r="OC384" s="258"/>
      <c r="OD384" s="258"/>
      <c r="OE384" s="258"/>
      <c r="OF384" s="258"/>
      <c r="OG384" s="258"/>
      <c r="OH384" s="258"/>
      <c r="OI384" s="258"/>
      <c r="OJ384" s="258"/>
      <c r="OK384" s="258"/>
      <c r="OL384" s="258"/>
      <c r="OM384" s="258"/>
      <c r="ON384" s="258"/>
      <c r="OO384" s="258"/>
      <c r="OP384" s="258"/>
      <c r="OQ384" s="258"/>
      <c r="OR384" s="258"/>
      <c r="OS384" s="258"/>
      <c r="OT384" s="258"/>
      <c r="OU384" s="258"/>
      <c r="OV384" s="258"/>
      <c r="OW384" s="258"/>
      <c r="OX384" s="258"/>
      <c r="OY384" s="258"/>
      <c r="OZ384" s="258"/>
      <c r="PA384" s="258"/>
      <c r="PB384" s="258"/>
      <c r="PC384" s="258"/>
      <c r="PD384" s="258"/>
      <c r="PE384" s="258"/>
      <c r="PF384" s="258"/>
      <c r="PG384" s="258"/>
      <c r="PH384" s="258"/>
      <c r="PI384" s="258"/>
      <c r="PJ384" s="258"/>
      <c r="PK384" s="258"/>
      <c r="PL384" s="258"/>
      <c r="PM384" s="258"/>
      <c r="PN384" s="258"/>
      <c r="PO384" s="258"/>
      <c r="PP384" s="258"/>
      <c r="PQ384" s="258"/>
      <c r="PR384" s="258"/>
      <c r="PS384" s="258"/>
      <c r="PT384" s="258"/>
      <c r="PU384" s="258"/>
      <c r="PV384" s="258"/>
      <c r="PW384" s="258"/>
      <c r="PX384" s="258"/>
      <c r="PY384" s="258"/>
      <c r="PZ384" s="258"/>
      <c r="QA384" s="258"/>
      <c r="QB384" s="258"/>
      <c r="QC384" s="258"/>
      <c r="QD384" s="258"/>
      <c r="QE384" s="258"/>
      <c r="QF384" s="258"/>
      <c r="QG384" s="258"/>
      <c r="QH384" s="258"/>
      <c r="QI384" s="258"/>
      <c r="QJ384" s="258"/>
      <c r="QK384" s="258"/>
      <c r="QL384" s="258"/>
      <c r="QM384" s="258"/>
      <c r="QN384" s="258"/>
      <c r="QO384" s="258"/>
      <c r="QP384" s="258"/>
      <c r="QQ384" s="258"/>
      <c r="QR384" s="258"/>
      <c r="QS384" s="258"/>
      <c r="QT384" s="258"/>
      <c r="QU384" s="258"/>
      <c r="QV384" s="258"/>
      <c r="QW384" s="258"/>
      <c r="QX384" s="258"/>
      <c r="QY384" s="258"/>
      <c r="QZ384" s="258"/>
      <c r="RA384" s="258"/>
      <c r="RB384" s="258"/>
      <c r="RC384" s="258"/>
      <c r="RD384" s="258"/>
      <c r="RE384" s="258"/>
      <c r="RF384" s="258"/>
      <c r="RG384" s="258"/>
      <c r="RH384" s="258"/>
      <c r="RI384" s="258"/>
      <c r="RJ384" s="258"/>
      <c r="RK384" s="258"/>
      <c r="RL384" s="258"/>
      <c r="RM384" s="258"/>
      <c r="RN384" s="258"/>
      <c r="RO384" s="258"/>
      <c r="RP384" s="258"/>
      <c r="RQ384" s="258"/>
      <c r="RR384" s="258"/>
      <c r="RS384" s="258"/>
      <c r="RT384" s="258"/>
      <c r="RU384" s="258"/>
      <c r="RV384" s="258"/>
      <c r="RW384" s="258"/>
      <c r="RX384" s="258"/>
      <c r="RY384" s="258"/>
      <c r="RZ384" s="258"/>
      <c r="SA384" s="258"/>
      <c r="SB384" s="258"/>
      <c r="SC384" s="258"/>
      <c r="SD384" s="258"/>
      <c r="SE384" s="258"/>
      <c r="SF384" s="258"/>
      <c r="SG384" s="258"/>
      <c r="SH384" s="258"/>
      <c r="SI384" s="258"/>
      <c r="SJ384" s="258"/>
      <c r="SK384" s="258"/>
      <c r="SL384" s="258"/>
      <c r="SM384" s="258"/>
      <c r="SN384" s="258"/>
      <c r="SO384" s="258"/>
      <c r="SP384" s="258"/>
      <c r="SQ384" s="258"/>
      <c r="SR384" s="258"/>
      <c r="SS384" s="258"/>
      <c r="ST384" s="258"/>
      <c r="SU384" s="258"/>
      <c r="SV384" s="258"/>
      <c r="SW384" s="258"/>
      <c r="SX384" s="258"/>
      <c r="SY384" s="258"/>
      <c r="SZ384" s="258"/>
      <c r="TA384" s="258"/>
      <c r="TB384" s="258"/>
      <c r="TC384" s="258"/>
      <c r="TD384" s="258"/>
      <c r="TE384" s="258"/>
      <c r="TF384" s="258"/>
      <c r="TG384" s="258"/>
      <c r="TH384" s="258"/>
      <c r="TI384" s="258"/>
      <c r="TJ384" s="258"/>
      <c r="TK384" s="258"/>
      <c r="TL384" s="258"/>
      <c r="TM384" s="258"/>
      <c r="TN384" s="258"/>
      <c r="TO384" s="258"/>
      <c r="TP384" s="258"/>
      <c r="TQ384" s="258"/>
      <c r="TR384" s="258"/>
      <c r="TS384" s="258"/>
      <c r="TT384" s="258"/>
      <c r="TU384" s="258"/>
      <c r="TV384" s="258"/>
      <c r="TW384" s="258"/>
      <c r="TX384" s="258"/>
      <c r="TY384" s="258"/>
      <c r="TZ384" s="258"/>
      <c r="UA384" s="258"/>
      <c r="UB384" s="258"/>
      <c r="UC384" s="258"/>
      <c r="UD384" s="258"/>
      <c r="UE384" s="258"/>
      <c r="UF384" s="258"/>
      <c r="UG384" s="258"/>
      <c r="UH384" s="258"/>
      <c r="UI384" s="258"/>
      <c r="UJ384" s="258"/>
      <c r="UK384" s="258"/>
      <c r="UL384" s="258"/>
      <c r="UM384" s="258"/>
      <c r="UN384" s="258"/>
      <c r="UO384" s="258"/>
      <c r="UP384" s="258"/>
      <c r="UQ384" s="258"/>
      <c r="UR384" s="258"/>
      <c r="US384" s="258"/>
      <c r="UT384" s="258"/>
      <c r="UU384" s="258"/>
      <c r="UV384" s="258"/>
      <c r="UW384" s="258"/>
      <c r="UX384" s="258"/>
      <c r="UY384" s="258"/>
      <c r="UZ384" s="258"/>
      <c r="VA384" s="258"/>
      <c r="VB384" s="258"/>
      <c r="VC384" s="258"/>
      <c r="VD384" s="258"/>
      <c r="VE384" s="258"/>
      <c r="VF384" s="258"/>
      <c r="VG384" s="258"/>
      <c r="VH384" s="258"/>
      <c r="VI384" s="258"/>
      <c r="VJ384" s="258"/>
      <c r="VK384" s="258"/>
      <c r="VL384" s="258"/>
      <c r="VM384" s="258"/>
      <c r="VN384" s="258"/>
      <c r="VO384" s="258"/>
      <c r="VP384" s="258"/>
      <c r="VQ384" s="258"/>
      <c r="VR384" s="258"/>
      <c r="VS384" s="258"/>
      <c r="VT384" s="258"/>
      <c r="VU384" s="258"/>
      <c r="VV384" s="258"/>
      <c r="VW384" s="258"/>
      <c r="VX384" s="258"/>
      <c r="VY384" s="258"/>
      <c r="VZ384" s="258"/>
      <c r="WA384" s="258"/>
      <c r="WB384" s="258"/>
      <c r="WC384" s="258"/>
      <c r="WD384" s="258"/>
      <c r="WE384" s="258"/>
      <c r="WF384" s="258"/>
      <c r="WG384" s="258"/>
      <c r="WH384" s="258"/>
      <c r="WI384" s="258"/>
      <c r="WJ384" s="258"/>
      <c r="WK384" s="258"/>
      <c r="WL384" s="258"/>
      <c r="WM384" s="258"/>
      <c r="WN384" s="258"/>
      <c r="WO384" s="258"/>
      <c r="WP384" s="258"/>
      <c r="WQ384" s="258"/>
      <c r="WR384" s="258"/>
      <c r="WS384" s="258"/>
      <c r="WT384" s="258"/>
      <c r="WU384" s="258"/>
      <c r="WV384" s="258"/>
      <c r="WW384" s="258"/>
      <c r="WX384" s="258"/>
      <c r="WY384" s="258"/>
      <c r="WZ384" s="258"/>
      <c r="XA384" s="258"/>
      <c r="XB384" s="258"/>
      <c r="XC384" s="258"/>
      <c r="XD384" s="258"/>
      <c r="XE384" s="258"/>
      <c r="XF384" s="258"/>
      <c r="XG384" s="258"/>
      <c r="XH384" s="258"/>
      <c r="XI384" s="258"/>
      <c r="XJ384" s="258"/>
      <c r="XK384" s="258"/>
      <c r="XL384" s="258"/>
      <c r="XM384" s="258"/>
      <c r="XN384" s="258"/>
      <c r="XO384" s="258"/>
      <c r="XP384" s="258"/>
      <c r="XQ384" s="258"/>
      <c r="XR384" s="258"/>
      <c r="XS384" s="258"/>
      <c r="XT384" s="258"/>
      <c r="XU384" s="258"/>
      <c r="XV384" s="258"/>
      <c r="XW384" s="258"/>
      <c r="XX384" s="258"/>
      <c r="XY384" s="258"/>
      <c r="XZ384" s="258"/>
      <c r="YA384" s="258"/>
      <c r="YB384" s="258"/>
      <c r="YC384" s="258"/>
      <c r="YD384" s="258"/>
      <c r="YE384" s="258"/>
      <c r="YF384" s="258"/>
      <c r="YG384" s="258"/>
      <c r="YH384" s="258"/>
      <c r="YI384" s="258"/>
      <c r="YJ384" s="258"/>
      <c r="YK384" s="258"/>
      <c r="YL384" s="258"/>
      <c r="YM384" s="258"/>
      <c r="YN384" s="258"/>
      <c r="YO384" s="258"/>
      <c r="YP384" s="258"/>
      <c r="YQ384" s="258"/>
      <c r="YR384" s="258"/>
      <c r="YS384" s="258"/>
      <c r="YT384" s="258"/>
      <c r="YU384" s="258"/>
      <c r="YV384" s="258"/>
      <c r="YW384" s="258"/>
      <c r="YX384" s="258"/>
      <c r="YY384" s="258"/>
      <c r="YZ384" s="258"/>
      <c r="ZA384" s="258"/>
      <c r="ZB384" s="258"/>
      <c r="ZC384" s="258"/>
      <c r="ZD384" s="258"/>
      <c r="ZE384" s="258"/>
      <c r="ZF384" s="258"/>
      <c r="ZG384" s="258"/>
      <c r="ZH384" s="258"/>
      <c r="ZI384" s="258"/>
      <c r="ZJ384" s="258"/>
      <c r="ZK384" s="258"/>
      <c r="ZL384" s="258"/>
      <c r="ZM384" s="258"/>
      <c r="ZN384" s="258"/>
      <c r="ZO384" s="258"/>
      <c r="ZP384" s="258"/>
      <c r="ZQ384" s="258"/>
      <c r="ZR384" s="258"/>
      <c r="ZS384" s="258"/>
      <c r="ZT384" s="258"/>
      <c r="ZU384" s="258"/>
      <c r="ZV384" s="258"/>
      <c r="ZW384" s="258"/>
      <c r="ZX384" s="258"/>
      <c r="ZY384" s="258"/>
      <c r="ZZ384" s="258"/>
      <c r="AAA384" s="258"/>
      <c r="AAB384" s="258"/>
      <c r="AAC384" s="258"/>
      <c r="AAD384" s="258"/>
      <c r="AAE384" s="258"/>
      <c r="AAF384" s="258"/>
      <c r="AAG384" s="258"/>
      <c r="AAH384" s="258"/>
      <c r="AAI384" s="258"/>
      <c r="AAJ384" s="258"/>
      <c r="AAK384" s="258"/>
      <c r="AAL384" s="258"/>
      <c r="AAM384" s="258"/>
      <c r="AAN384" s="258"/>
      <c r="AAO384" s="258"/>
      <c r="AAP384" s="258"/>
      <c r="AAQ384" s="258"/>
      <c r="AAR384" s="258"/>
      <c r="AAS384" s="258"/>
      <c r="AAT384" s="258"/>
      <c r="AAU384" s="258"/>
      <c r="AAV384" s="258"/>
      <c r="AAW384" s="258"/>
      <c r="AAX384" s="258"/>
      <c r="AAY384" s="258"/>
      <c r="AAZ384" s="258"/>
      <c r="ABA384" s="258"/>
      <c r="ABB384" s="258"/>
      <c r="ABC384" s="258"/>
      <c r="ABD384" s="258"/>
      <c r="ABE384" s="258"/>
      <c r="ABF384" s="258"/>
      <c r="ABG384" s="258"/>
      <c r="ABH384" s="258"/>
      <c r="ABI384" s="258"/>
      <c r="ABJ384" s="258"/>
      <c r="ABK384" s="258"/>
      <c r="ABL384" s="258"/>
      <c r="ABM384" s="258"/>
      <c r="ABN384" s="258"/>
      <c r="ABO384" s="258"/>
      <c r="ABP384" s="258"/>
      <c r="ABQ384" s="258"/>
      <c r="ABR384" s="258"/>
      <c r="ABS384" s="258"/>
      <c r="ABT384" s="258"/>
      <c r="ABU384" s="258"/>
      <c r="ABV384" s="258"/>
      <c r="ABW384" s="258"/>
      <c r="ABX384" s="258"/>
      <c r="ABY384" s="258"/>
      <c r="ABZ384" s="258"/>
      <c r="ACA384" s="258"/>
      <c r="ACB384" s="258"/>
      <c r="ACC384" s="258"/>
      <c r="ACD384" s="258"/>
      <c r="ACE384" s="258"/>
      <c r="ACF384" s="258"/>
      <c r="ACG384" s="258"/>
      <c r="ACH384" s="258"/>
      <c r="ACI384" s="258"/>
      <c r="ACJ384" s="258"/>
      <c r="ACK384" s="258"/>
      <c r="ACL384" s="258"/>
      <c r="ACM384" s="258"/>
      <c r="ACN384" s="258"/>
      <c r="ACO384" s="258"/>
      <c r="ACP384" s="258"/>
      <c r="ACQ384" s="258"/>
      <c r="ACR384" s="258"/>
      <c r="ACS384" s="258"/>
      <c r="ACT384" s="258"/>
      <c r="ACU384" s="258"/>
      <c r="ACV384" s="258"/>
      <c r="ACW384" s="258"/>
      <c r="ACX384" s="258"/>
      <c r="ACY384" s="258"/>
      <c r="ACZ384" s="258"/>
      <c r="ADA384" s="258"/>
      <c r="ADB384" s="258"/>
      <c r="ADC384" s="258"/>
      <c r="ADD384" s="258"/>
      <c r="ADE384" s="258"/>
      <c r="ADF384" s="258"/>
      <c r="ADG384" s="258"/>
      <c r="ADH384" s="258"/>
      <c r="ADI384" s="258"/>
      <c r="ADJ384" s="258"/>
      <c r="ADK384" s="258"/>
      <c r="ADL384" s="258"/>
      <c r="ADM384" s="258"/>
      <c r="ADN384" s="258"/>
      <c r="ADO384" s="258"/>
      <c r="ADP384" s="258"/>
      <c r="ADQ384" s="258"/>
      <c r="ADR384" s="258"/>
      <c r="ADS384" s="258"/>
      <c r="ADT384" s="258"/>
      <c r="ADU384" s="258"/>
      <c r="ADV384" s="258"/>
      <c r="ADW384" s="258"/>
      <c r="ADX384" s="258"/>
      <c r="ADY384" s="258"/>
      <c r="ADZ384" s="258"/>
      <c r="AEA384" s="258"/>
      <c r="AEB384" s="258"/>
      <c r="AEC384" s="258"/>
      <c r="AED384" s="258"/>
      <c r="AEE384" s="258"/>
      <c r="AEF384" s="258"/>
      <c r="AEG384" s="258"/>
      <c r="AEH384" s="258"/>
      <c r="AEI384" s="258"/>
      <c r="AEJ384" s="258"/>
      <c r="AEK384" s="258"/>
      <c r="AEL384" s="258"/>
      <c r="AEM384" s="258"/>
      <c r="AEN384" s="258"/>
      <c r="AEO384" s="258"/>
      <c r="AEP384" s="258"/>
      <c r="AEQ384" s="258"/>
      <c r="AER384" s="258"/>
      <c r="AES384" s="258"/>
      <c r="AET384" s="258"/>
      <c r="AEU384" s="258"/>
      <c r="AEV384" s="258"/>
      <c r="AEW384" s="258"/>
      <c r="AEX384" s="258"/>
      <c r="AEY384" s="258"/>
      <c r="AEZ384" s="258"/>
      <c r="AFA384" s="258"/>
      <c r="AFB384" s="258"/>
      <c r="AFC384" s="258"/>
      <c r="AFD384" s="258"/>
      <c r="AFE384" s="258"/>
      <c r="AFF384" s="258"/>
      <c r="AFG384" s="258"/>
      <c r="AFH384" s="258"/>
      <c r="AFI384" s="258"/>
      <c r="AFJ384" s="258"/>
      <c r="AFK384" s="258"/>
      <c r="AFL384" s="258"/>
      <c r="AFM384" s="258"/>
      <c r="AFN384" s="258"/>
      <c r="AFO384" s="258"/>
      <c r="AFP384" s="258"/>
      <c r="AFQ384" s="258"/>
      <c r="AFR384" s="258"/>
      <c r="AFS384" s="258"/>
      <c r="AFT384" s="258"/>
      <c r="AFU384" s="258"/>
      <c r="AFV384" s="258"/>
      <c r="AFW384" s="258"/>
      <c r="AFX384" s="258"/>
      <c r="AFY384" s="258"/>
      <c r="AFZ384" s="258"/>
      <c r="AGA384" s="258"/>
      <c r="AGB384" s="258"/>
      <c r="AGC384" s="258"/>
      <c r="AGD384" s="258"/>
      <c r="AGE384" s="258"/>
      <c r="AGF384" s="258"/>
      <c r="AGG384" s="258"/>
      <c r="AGH384" s="258"/>
      <c r="AGI384" s="258"/>
      <c r="AGJ384" s="258"/>
      <c r="AGK384" s="258"/>
      <c r="AGL384" s="258"/>
      <c r="AGM384" s="258"/>
      <c r="AGN384" s="258"/>
      <c r="AGO384" s="258"/>
      <c r="AGP384" s="258"/>
      <c r="AGQ384" s="258"/>
      <c r="AGR384" s="258"/>
      <c r="AGS384" s="258"/>
      <c r="AGT384" s="258"/>
      <c r="AGU384" s="258"/>
      <c r="AGV384" s="258"/>
      <c r="AGW384" s="258"/>
      <c r="AGX384" s="258"/>
      <c r="AGY384" s="258"/>
      <c r="AGZ384" s="258"/>
      <c r="AHA384" s="258"/>
      <c r="AHB384" s="258"/>
      <c r="AHC384" s="258"/>
      <c r="AHD384" s="258"/>
      <c r="AHE384" s="258"/>
      <c r="AHF384" s="258"/>
      <c r="AHG384" s="258"/>
      <c r="AHH384" s="258"/>
      <c r="AHI384" s="258"/>
      <c r="AHJ384" s="258"/>
      <c r="AHK384" s="258"/>
      <c r="AHL384" s="258"/>
      <c r="AHM384" s="258"/>
      <c r="AHN384" s="258"/>
      <c r="AHO384" s="258"/>
      <c r="AHP384" s="258"/>
      <c r="AHQ384" s="258"/>
      <c r="AHR384" s="258"/>
      <c r="AHS384" s="258"/>
      <c r="AHT384" s="258"/>
      <c r="AHU384" s="258"/>
      <c r="AHV384" s="258"/>
      <c r="AHW384" s="258"/>
      <c r="AHX384" s="258"/>
      <c r="AHY384" s="258"/>
      <c r="AHZ384" s="258"/>
      <c r="AIA384" s="258"/>
      <c r="AIB384" s="258"/>
      <c r="AIC384" s="258"/>
      <c r="AID384" s="258"/>
      <c r="AIE384" s="258"/>
      <c r="AIF384" s="258"/>
      <c r="AIG384" s="258"/>
      <c r="AIH384" s="258"/>
      <c r="AII384" s="258"/>
      <c r="AIJ384" s="258"/>
      <c r="AIK384" s="258"/>
      <c r="AIL384" s="258"/>
      <c r="AIM384" s="258"/>
      <c r="AIN384" s="258"/>
      <c r="AIO384" s="258"/>
      <c r="AIP384" s="258"/>
      <c r="AIQ384" s="258"/>
      <c r="AIR384" s="258"/>
      <c r="AIS384" s="258"/>
      <c r="AIT384" s="258"/>
      <c r="AIU384" s="258"/>
      <c r="AIV384" s="258"/>
      <c r="AIW384" s="258"/>
      <c r="AIX384" s="258"/>
      <c r="AIY384" s="258"/>
      <c r="AIZ384" s="258"/>
      <c r="AJA384" s="258"/>
      <c r="AJB384" s="258"/>
      <c r="AJC384" s="258"/>
      <c r="AJD384" s="258"/>
      <c r="AJE384" s="258"/>
      <c r="AJF384" s="258"/>
      <c r="AJG384" s="258"/>
      <c r="AJH384" s="258"/>
      <c r="AJI384" s="258"/>
      <c r="AJJ384" s="258"/>
      <c r="AJK384" s="258"/>
      <c r="AJL384" s="258"/>
      <c r="AJM384" s="258"/>
      <c r="AJN384" s="258"/>
      <c r="AJO384" s="258"/>
      <c r="AJP384" s="258"/>
      <c r="AJQ384" s="258"/>
      <c r="AJR384" s="258"/>
      <c r="AJS384" s="258"/>
      <c r="AJT384" s="258"/>
      <c r="AJU384" s="258"/>
      <c r="AJV384" s="258"/>
      <c r="AJW384" s="258"/>
      <c r="AJX384" s="258"/>
      <c r="AJY384" s="258"/>
      <c r="AJZ384" s="258"/>
      <c r="AKA384" s="258"/>
      <c r="AKB384" s="258"/>
      <c r="AKC384" s="258"/>
      <c r="AKD384" s="258"/>
      <c r="AKE384" s="258"/>
      <c r="AKF384" s="258"/>
      <c r="AKG384" s="258"/>
      <c r="AKH384" s="258"/>
      <c r="AKI384" s="258"/>
      <c r="AKJ384" s="258"/>
      <c r="AKK384" s="258"/>
      <c r="AKL384" s="258"/>
      <c r="AKM384" s="258"/>
      <c r="AKN384" s="258"/>
      <c r="AKO384" s="258"/>
      <c r="AKP384" s="258"/>
      <c r="AKQ384" s="258"/>
      <c r="AKR384" s="258"/>
      <c r="AKS384" s="258"/>
      <c r="AKT384" s="258"/>
      <c r="AKU384" s="258"/>
      <c r="AKV384" s="258"/>
      <c r="AKW384" s="258"/>
      <c r="AKX384" s="258"/>
      <c r="AKY384" s="258"/>
      <c r="AKZ384" s="258"/>
      <c r="ALA384" s="258"/>
      <c r="ALB384" s="258"/>
      <c r="ALC384" s="258"/>
      <c r="ALD384" s="258"/>
      <c r="ALE384" s="258"/>
      <c r="ALF384" s="258"/>
      <c r="ALG384" s="258"/>
      <c r="ALH384" s="258"/>
      <c r="ALI384" s="258"/>
      <c r="ALJ384" s="258"/>
      <c r="ALK384" s="258"/>
      <c r="ALL384" s="258"/>
      <c r="ALM384" s="258"/>
      <c r="ALN384" s="258"/>
      <c r="ALO384" s="258"/>
      <c r="ALP384" s="258"/>
      <c r="ALQ384" s="258"/>
      <c r="ALR384" s="258"/>
      <c r="ALS384" s="258"/>
      <c r="ALT384" s="258"/>
      <c r="ALU384" s="258"/>
      <c r="ALV384" s="258"/>
      <c r="ALW384" s="258"/>
      <c r="ALX384" s="258"/>
      <c r="ALY384" s="258"/>
      <c r="ALZ384" s="258"/>
      <c r="AMA384" s="258"/>
      <c r="AMB384" s="258"/>
      <c r="AMC384" s="258"/>
    </row>
    <row r="385" customFormat="false" ht="27.75" hidden="false" customHeight="true" outlineLevel="0" collapsed="false">
      <c r="A385" s="930"/>
      <c r="B385" s="930"/>
      <c r="C385" s="930"/>
      <c r="D385" s="930"/>
      <c r="E385" s="930"/>
      <c r="F385" s="930"/>
      <c r="G385" s="931" t="s">
        <v>134</v>
      </c>
      <c r="H385" s="932" t="n">
        <f aca="false">Dados!D43</f>
        <v>0.05</v>
      </c>
      <c r="I385" s="933" t="n">
        <f aca="false">SUM(I383:I384)</f>
        <v>0</v>
      </c>
      <c r="J385" s="934"/>
      <c r="L385" s="468"/>
      <c r="M385" s="468"/>
      <c r="N385" s="468"/>
      <c r="O385" s="468"/>
      <c r="P385" s="468"/>
      <c r="Q385" s="468"/>
      <c r="R385" s="468"/>
      <c r="S385" s="837"/>
      <c r="W385" s="258"/>
      <c r="X385" s="258"/>
      <c r="Y385" s="258"/>
      <c r="Z385" s="258"/>
      <c r="AA385" s="258"/>
      <c r="AB385" s="258"/>
      <c r="AC385" s="258"/>
      <c r="AD385" s="258"/>
      <c r="AE385" s="258"/>
      <c r="AF385" s="258"/>
      <c r="AG385" s="258"/>
      <c r="AH385" s="258"/>
      <c r="AI385" s="258"/>
      <c r="AJ385" s="258"/>
      <c r="AK385" s="258"/>
      <c r="AL385" s="258"/>
      <c r="AM385" s="258"/>
      <c r="AN385" s="258"/>
      <c r="AO385" s="258"/>
      <c r="AP385" s="258"/>
      <c r="AQ385" s="258"/>
      <c r="AR385" s="258"/>
      <c r="AS385" s="258"/>
      <c r="AT385" s="258"/>
      <c r="AU385" s="258"/>
      <c r="AV385" s="258"/>
      <c r="AW385" s="258"/>
      <c r="AX385" s="258"/>
      <c r="AY385" s="258"/>
      <c r="AZ385" s="258"/>
      <c r="BA385" s="258"/>
      <c r="BB385" s="258"/>
      <c r="BC385" s="258"/>
      <c r="BD385" s="258"/>
      <c r="BE385" s="258"/>
      <c r="BF385" s="258"/>
      <c r="BG385" s="258"/>
      <c r="BH385" s="258"/>
      <c r="BI385" s="258"/>
      <c r="BJ385" s="258"/>
      <c r="BK385" s="258"/>
      <c r="BL385" s="258"/>
      <c r="BM385" s="258"/>
      <c r="BN385" s="258"/>
      <c r="BO385" s="258"/>
      <c r="BP385" s="258"/>
      <c r="BQ385" s="258"/>
      <c r="BR385" s="258"/>
      <c r="BS385" s="258"/>
      <c r="BT385" s="258"/>
      <c r="BU385" s="258"/>
      <c r="BV385" s="258"/>
      <c r="BW385" s="258"/>
      <c r="BX385" s="258"/>
      <c r="BY385" s="258"/>
      <c r="BZ385" s="258"/>
      <c r="CA385" s="258"/>
      <c r="CB385" s="258"/>
      <c r="CC385" s="258"/>
      <c r="CD385" s="258"/>
      <c r="CE385" s="258"/>
      <c r="CF385" s="258"/>
      <c r="CG385" s="258"/>
      <c r="CH385" s="258"/>
      <c r="CI385" s="258"/>
      <c r="CJ385" s="258"/>
      <c r="CK385" s="258"/>
      <c r="CL385" s="258"/>
      <c r="CM385" s="258"/>
      <c r="CN385" s="258"/>
      <c r="CO385" s="258"/>
      <c r="CP385" s="258"/>
      <c r="CQ385" s="258"/>
      <c r="CR385" s="258"/>
      <c r="CS385" s="258"/>
      <c r="CT385" s="258"/>
      <c r="CU385" s="258"/>
      <c r="CV385" s="258"/>
      <c r="CW385" s="258"/>
      <c r="CX385" s="258"/>
      <c r="CY385" s="258"/>
      <c r="CZ385" s="258"/>
      <c r="DA385" s="258"/>
      <c r="DB385" s="258"/>
      <c r="DC385" s="258"/>
      <c r="DD385" s="258"/>
      <c r="DE385" s="258"/>
      <c r="DF385" s="258"/>
      <c r="DG385" s="258"/>
      <c r="DH385" s="258"/>
      <c r="DI385" s="258"/>
      <c r="DJ385" s="258"/>
      <c r="DK385" s="258"/>
      <c r="DL385" s="258"/>
      <c r="DM385" s="258"/>
      <c r="DN385" s="258"/>
      <c r="DO385" s="258"/>
      <c r="DP385" s="258"/>
      <c r="DQ385" s="258"/>
      <c r="DR385" s="258"/>
      <c r="DS385" s="258"/>
      <c r="DT385" s="258"/>
      <c r="DU385" s="258"/>
      <c r="DV385" s="258"/>
      <c r="DW385" s="258"/>
      <c r="DX385" s="258"/>
      <c r="DY385" s="258"/>
      <c r="DZ385" s="258"/>
      <c r="EA385" s="258"/>
      <c r="EB385" s="258"/>
      <c r="EC385" s="258"/>
      <c r="ED385" s="258"/>
      <c r="EE385" s="258"/>
      <c r="EF385" s="258"/>
      <c r="EG385" s="258"/>
      <c r="EH385" s="258"/>
      <c r="EI385" s="258"/>
      <c r="EJ385" s="258"/>
      <c r="EK385" s="258"/>
      <c r="EL385" s="258"/>
      <c r="EM385" s="258"/>
      <c r="EN385" s="258"/>
      <c r="EO385" s="258"/>
      <c r="EP385" s="258"/>
      <c r="EQ385" s="258"/>
      <c r="ER385" s="258"/>
      <c r="ES385" s="258"/>
      <c r="ET385" s="258"/>
      <c r="EU385" s="258"/>
      <c r="EV385" s="258"/>
      <c r="EW385" s="258"/>
      <c r="EX385" s="258"/>
      <c r="EY385" s="258"/>
      <c r="EZ385" s="258"/>
      <c r="FA385" s="258"/>
      <c r="FB385" s="258"/>
      <c r="FC385" s="258"/>
      <c r="FD385" s="258"/>
      <c r="FE385" s="258"/>
      <c r="FF385" s="258"/>
      <c r="FG385" s="258"/>
      <c r="FH385" s="258"/>
      <c r="FI385" s="258"/>
      <c r="FJ385" s="258"/>
      <c r="FK385" s="258"/>
      <c r="FL385" s="258"/>
      <c r="FM385" s="258"/>
      <c r="FN385" s="258"/>
      <c r="FO385" s="258"/>
      <c r="FP385" s="258"/>
      <c r="FQ385" s="258"/>
      <c r="FR385" s="258"/>
      <c r="FS385" s="258"/>
      <c r="FT385" s="258"/>
      <c r="FU385" s="258"/>
      <c r="FV385" s="258"/>
      <c r="FW385" s="258"/>
      <c r="FX385" s="258"/>
      <c r="FY385" s="258"/>
      <c r="FZ385" s="258"/>
      <c r="GA385" s="258"/>
      <c r="GB385" s="258"/>
      <c r="GC385" s="258"/>
      <c r="GD385" s="258"/>
      <c r="GE385" s="258"/>
      <c r="GF385" s="258"/>
      <c r="GG385" s="258"/>
      <c r="GH385" s="258"/>
      <c r="GI385" s="258"/>
      <c r="GJ385" s="258"/>
      <c r="GK385" s="258"/>
      <c r="GL385" s="258"/>
      <c r="GM385" s="258"/>
      <c r="GN385" s="258"/>
      <c r="GO385" s="258"/>
      <c r="GP385" s="258"/>
      <c r="GQ385" s="258"/>
      <c r="GR385" s="258"/>
      <c r="GS385" s="258"/>
      <c r="GT385" s="258"/>
      <c r="GU385" s="258"/>
      <c r="GV385" s="258"/>
      <c r="GW385" s="258"/>
      <c r="GX385" s="258"/>
      <c r="GY385" s="258"/>
      <c r="GZ385" s="258"/>
      <c r="HA385" s="258"/>
      <c r="HB385" s="258"/>
      <c r="HC385" s="258"/>
      <c r="HD385" s="258"/>
      <c r="HE385" s="258"/>
      <c r="HF385" s="258"/>
      <c r="HG385" s="258"/>
      <c r="HH385" s="258"/>
      <c r="HI385" s="258"/>
      <c r="HJ385" s="258"/>
      <c r="HK385" s="258"/>
      <c r="HL385" s="258"/>
      <c r="HM385" s="258"/>
      <c r="HN385" s="258"/>
      <c r="HO385" s="258"/>
      <c r="HP385" s="258"/>
      <c r="HQ385" s="258"/>
      <c r="HR385" s="258"/>
      <c r="HS385" s="258"/>
      <c r="HT385" s="258"/>
      <c r="HU385" s="258"/>
      <c r="HV385" s="258"/>
      <c r="HW385" s="258"/>
      <c r="HX385" s="258"/>
      <c r="HY385" s="258"/>
      <c r="HZ385" s="258"/>
      <c r="IA385" s="258"/>
      <c r="IB385" s="258"/>
      <c r="IC385" s="258"/>
      <c r="ID385" s="258"/>
      <c r="IE385" s="258"/>
      <c r="IF385" s="258"/>
      <c r="IG385" s="258"/>
      <c r="IH385" s="258"/>
      <c r="II385" s="258"/>
      <c r="IJ385" s="258"/>
      <c r="IK385" s="258"/>
      <c r="IL385" s="258"/>
      <c r="IM385" s="258"/>
      <c r="IN385" s="258"/>
      <c r="IO385" s="258"/>
      <c r="IP385" s="258"/>
      <c r="IQ385" s="258"/>
      <c r="IR385" s="258"/>
      <c r="IS385" s="258"/>
      <c r="IT385" s="258"/>
      <c r="IU385" s="258"/>
      <c r="IV385" s="258"/>
      <c r="IW385" s="258"/>
      <c r="IX385" s="258"/>
      <c r="IY385" s="258"/>
      <c r="IZ385" s="258"/>
      <c r="JA385" s="258"/>
      <c r="JB385" s="258"/>
      <c r="JC385" s="258"/>
      <c r="JD385" s="258"/>
      <c r="JE385" s="258"/>
      <c r="JF385" s="258"/>
      <c r="JG385" s="258"/>
      <c r="JH385" s="258"/>
      <c r="JI385" s="258"/>
      <c r="JJ385" s="258"/>
      <c r="JK385" s="258"/>
      <c r="JL385" s="258"/>
      <c r="JM385" s="258"/>
      <c r="JN385" s="258"/>
      <c r="JO385" s="258"/>
      <c r="JP385" s="258"/>
      <c r="JQ385" s="258"/>
      <c r="JR385" s="258"/>
      <c r="JS385" s="258"/>
      <c r="JT385" s="258"/>
      <c r="JU385" s="258"/>
      <c r="JV385" s="258"/>
      <c r="JW385" s="258"/>
      <c r="JX385" s="258"/>
      <c r="JY385" s="258"/>
      <c r="JZ385" s="258"/>
      <c r="KA385" s="258"/>
      <c r="KB385" s="258"/>
      <c r="KC385" s="258"/>
      <c r="KD385" s="258"/>
      <c r="KE385" s="258"/>
      <c r="KF385" s="258"/>
      <c r="KG385" s="258"/>
      <c r="KH385" s="258"/>
      <c r="KI385" s="258"/>
      <c r="KJ385" s="258"/>
      <c r="KK385" s="258"/>
      <c r="KL385" s="258"/>
      <c r="KM385" s="258"/>
      <c r="KN385" s="258"/>
      <c r="KO385" s="258"/>
      <c r="KP385" s="258"/>
      <c r="KQ385" s="258"/>
      <c r="KR385" s="258"/>
      <c r="KS385" s="258"/>
      <c r="KT385" s="258"/>
      <c r="KU385" s="258"/>
      <c r="KV385" s="258"/>
      <c r="KW385" s="258"/>
      <c r="KX385" s="258"/>
      <c r="KY385" s="258"/>
      <c r="KZ385" s="258"/>
      <c r="LA385" s="258"/>
      <c r="LB385" s="258"/>
      <c r="LC385" s="258"/>
      <c r="LD385" s="258"/>
      <c r="LE385" s="258"/>
      <c r="LF385" s="258"/>
      <c r="LG385" s="258"/>
      <c r="LH385" s="258"/>
      <c r="LI385" s="258"/>
      <c r="LJ385" s="258"/>
      <c r="LK385" s="258"/>
      <c r="LL385" s="258"/>
      <c r="LM385" s="258"/>
      <c r="LN385" s="258"/>
      <c r="LO385" s="258"/>
      <c r="LP385" s="258"/>
      <c r="LQ385" s="258"/>
      <c r="LR385" s="258"/>
      <c r="LS385" s="258"/>
      <c r="LT385" s="258"/>
      <c r="LU385" s="258"/>
      <c r="LV385" s="258"/>
      <c r="LW385" s="258"/>
      <c r="LX385" s="258"/>
      <c r="LY385" s="258"/>
      <c r="LZ385" s="258"/>
      <c r="MA385" s="258"/>
      <c r="MB385" s="258"/>
      <c r="MC385" s="258"/>
      <c r="MD385" s="258"/>
      <c r="ME385" s="258"/>
      <c r="MF385" s="258"/>
      <c r="MG385" s="258"/>
      <c r="MH385" s="258"/>
      <c r="MI385" s="258"/>
      <c r="MJ385" s="258"/>
      <c r="MK385" s="258"/>
      <c r="ML385" s="258"/>
      <c r="MM385" s="258"/>
      <c r="MN385" s="258"/>
      <c r="MO385" s="258"/>
      <c r="MP385" s="258"/>
      <c r="MQ385" s="258"/>
      <c r="MR385" s="258"/>
      <c r="MS385" s="258"/>
      <c r="MT385" s="258"/>
      <c r="MU385" s="258"/>
      <c r="MV385" s="258"/>
      <c r="MW385" s="258"/>
      <c r="MX385" s="258"/>
      <c r="MY385" s="258"/>
      <c r="MZ385" s="258"/>
      <c r="NA385" s="258"/>
      <c r="NB385" s="258"/>
      <c r="NC385" s="258"/>
      <c r="ND385" s="258"/>
      <c r="NE385" s="258"/>
      <c r="NF385" s="258"/>
      <c r="NG385" s="258"/>
      <c r="NH385" s="258"/>
      <c r="NI385" s="258"/>
      <c r="NJ385" s="258"/>
      <c r="NK385" s="258"/>
      <c r="NL385" s="258"/>
      <c r="NM385" s="258"/>
      <c r="NN385" s="258"/>
      <c r="NO385" s="258"/>
      <c r="NP385" s="258"/>
      <c r="NQ385" s="258"/>
      <c r="NR385" s="258"/>
      <c r="NS385" s="258"/>
      <c r="NT385" s="258"/>
      <c r="NU385" s="258"/>
      <c r="NV385" s="258"/>
      <c r="NW385" s="258"/>
      <c r="NX385" s="258"/>
      <c r="NY385" s="258"/>
      <c r="NZ385" s="258"/>
      <c r="OA385" s="258"/>
      <c r="OB385" s="258"/>
      <c r="OC385" s="258"/>
      <c r="OD385" s="258"/>
      <c r="OE385" s="258"/>
      <c r="OF385" s="258"/>
      <c r="OG385" s="258"/>
      <c r="OH385" s="258"/>
      <c r="OI385" s="258"/>
      <c r="OJ385" s="258"/>
      <c r="OK385" s="258"/>
      <c r="OL385" s="258"/>
      <c r="OM385" s="258"/>
      <c r="ON385" s="258"/>
      <c r="OO385" s="258"/>
      <c r="OP385" s="258"/>
      <c r="OQ385" s="258"/>
      <c r="OR385" s="258"/>
      <c r="OS385" s="258"/>
      <c r="OT385" s="258"/>
      <c r="OU385" s="258"/>
      <c r="OV385" s="258"/>
      <c r="OW385" s="258"/>
      <c r="OX385" s="258"/>
      <c r="OY385" s="258"/>
      <c r="OZ385" s="258"/>
      <c r="PA385" s="258"/>
      <c r="PB385" s="258"/>
      <c r="PC385" s="258"/>
      <c r="PD385" s="258"/>
      <c r="PE385" s="258"/>
      <c r="PF385" s="258"/>
      <c r="PG385" s="258"/>
      <c r="PH385" s="258"/>
      <c r="PI385" s="258"/>
      <c r="PJ385" s="258"/>
      <c r="PK385" s="258"/>
      <c r="PL385" s="258"/>
      <c r="PM385" s="258"/>
      <c r="PN385" s="258"/>
      <c r="PO385" s="258"/>
      <c r="PP385" s="258"/>
      <c r="PQ385" s="258"/>
      <c r="PR385" s="258"/>
      <c r="PS385" s="258"/>
      <c r="PT385" s="258"/>
      <c r="PU385" s="258"/>
      <c r="PV385" s="258"/>
      <c r="PW385" s="258"/>
      <c r="PX385" s="258"/>
      <c r="PY385" s="258"/>
      <c r="PZ385" s="258"/>
      <c r="QA385" s="258"/>
      <c r="QB385" s="258"/>
      <c r="QC385" s="258"/>
      <c r="QD385" s="258"/>
      <c r="QE385" s="258"/>
      <c r="QF385" s="258"/>
      <c r="QG385" s="258"/>
      <c r="QH385" s="258"/>
      <c r="QI385" s="258"/>
      <c r="QJ385" s="258"/>
      <c r="QK385" s="258"/>
      <c r="QL385" s="258"/>
      <c r="QM385" s="258"/>
      <c r="QN385" s="258"/>
      <c r="QO385" s="258"/>
      <c r="QP385" s="258"/>
      <c r="QQ385" s="258"/>
      <c r="QR385" s="258"/>
      <c r="QS385" s="258"/>
      <c r="QT385" s="258"/>
      <c r="QU385" s="258"/>
      <c r="QV385" s="258"/>
      <c r="QW385" s="258"/>
      <c r="QX385" s="258"/>
      <c r="QY385" s="258"/>
      <c r="QZ385" s="258"/>
      <c r="RA385" s="258"/>
      <c r="RB385" s="258"/>
      <c r="RC385" s="258"/>
      <c r="RD385" s="258"/>
      <c r="RE385" s="258"/>
      <c r="RF385" s="258"/>
      <c r="RG385" s="258"/>
      <c r="RH385" s="258"/>
      <c r="RI385" s="258"/>
      <c r="RJ385" s="258"/>
      <c r="RK385" s="258"/>
      <c r="RL385" s="258"/>
      <c r="RM385" s="258"/>
      <c r="RN385" s="258"/>
      <c r="RO385" s="258"/>
      <c r="RP385" s="258"/>
      <c r="RQ385" s="258"/>
      <c r="RR385" s="258"/>
      <c r="RS385" s="258"/>
      <c r="RT385" s="258"/>
      <c r="RU385" s="258"/>
      <c r="RV385" s="258"/>
      <c r="RW385" s="258"/>
      <c r="RX385" s="258"/>
      <c r="RY385" s="258"/>
      <c r="RZ385" s="258"/>
      <c r="SA385" s="258"/>
      <c r="SB385" s="258"/>
      <c r="SC385" s="258"/>
      <c r="SD385" s="258"/>
      <c r="SE385" s="258"/>
      <c r="SF385" s="258"/>
      <c r="SG385" s="258"/>
      <c r="SH385" s="258"/>
      <c r="SI385" s="258"/>
      <c r="SJ385" s="258"/>
      <c r="SK385" s="258"/>
      <c r="SL385" s="258"/>
      <c r="SM385" s="258"/>
      <c r="SN385" s="258"/>
      <c r="SO385" s="258"/>
      <c r="SP385" s="258"/>
      <c r="SQ385" s="258"/>
      <c r="SR385" s="258"/>
      <c r="SS385" s="258"/>
      <c r="ST385" s="258"/>
      <c r="SU385" s="258"/>
      <c r="SV385" s="258"/>
      <c r="SW385" s="258"/>
      <c r="SX385" s="258"/>
      <c r="SY385" s="258"/>
      <c r="SZ385" s="258"/>
      <c r="TA385" s="258"/>
      <c r="TB385" s="258"/>
      <c r="TC385" s="258"/>
      <c r="TD385" s="258"/>
      <c r="TE385" s="258"/>
      <c r="TF385" s="258"/>
      <c r="TG385" s="258"/>
      <c r="TH385" s="258"/>
      <c r="TI385" s="258"/>
      <c r="TJ385" s="258"/>
      <c r="TK385" s="258"/>
      <c r="TL385" s="258"/>
      <c r="TM385" s="258"/>
      <c r="TN385" s="258"/>
      <c r="TO385" s="258"/>
      <c r="TP385" s="258"/>
      <c r="TQ385" s="258"/>
      <c r="TR385" s="258"/>
      <c r="TS385" s="258"/>
      <c r="TT385" s="258"/>
      <c r="TU385" s="258"/>
      <c r="TV385" s="258"/>
      <c r="TW385" s="258"/>
      <c r="TX385" s="258"/>
      <c r="TY385" s="258"/>
      <c r="TZ385" s="258"/>
      <c r="UA385" s="258"/>
      <c r="UB385" s="258"/>
      <c r="UC385" s="258"/>
      <c r="UD385" s="258"/>
      <c r="UE385" s="258"/>
      <c r="UF385" s="258"/>
      <c r="UG385" s="258"/>
      <c r="UH385" s="258"/>
      <c r="UI385" s="258"/>
      <c r="UJ385" s="258"/>
      <c r="UK385" s="258"/>
      <c r="UL385" s="258"/>
      <c r="UM385" s="258"/>
      <c r="UN385" s="258"/>
      <c r="UO385" s="258"/>
      <c r="UP385" s="258"/>
      <c r="UQ385" s="258"/>
      <c r="UR385" s="258"/>
      <c r="US385" s="258"/>
      <c r="UT385" s="258"/>
      <c r="UU385" s="258"/>
      <c r="UV385" s="258"/>
      <c r="UW385" s="258"/>
      <c r="UX385" s="258"/>
      <c r="UY385" s="258"/>
      <c r="UZ385" s="258"/>
      <c r="VA385" s="258"/>
      <c r="VB385" s="258"/>
      <c r="VC385" s="258"/>
      <c r="VD385" s="258"/>
      <c r="VE385" s="258"/>
      <c r="VF385" s="258"/>
      <c r="VG385" s="258"/>
      <c r="VH385" s="258"/>
      <c r="VI385" s="258"/>
      <c r="VJ385" s="258"/>
      <c r="VK385" s="258"/>
      <c r="VL385" s="258"/>
      <c r="VM385" s="258"/>
      <c r="VN385" s="258"/>
      <c r="VO385" s="258"/>
      <c r="VP385" s="258"/>
      <c r="VQ385" s="258"/>
      <c r="VR385" s="258"/>
      <c r="VS385" s="258"/>
      <c r="VT385" s="258"/>
      <c r="VU385" s="258"/>
      <c r="VV385" s="258"/>
      <c r="VW385" s="258"/>
      <c r="VX385" s="258"/>
      <c r="VY385" s="258"/>
      <c r="VZ385" s="258"/>
      <c r="WA385" s="258"/>
      <c r="WB385" s="258"/>
      <c r="WC385" s="258"/>
      <c r="WD385" s="258"/>
      <c r="WE385" s="258"/>
      <c r="WF385" s="258"/>
      <c r="WG385" s="258"/>
      <c r="WH385" s="258"/>
      <c r="WI385" s="258"/>
      <c r="WJ385" s="258"/>
      <c r="WK385" s="258"/>
      <c r="WL385" s="258"/>
      <c r="WM385" s="258"/>
      <c r="WN385" s="258"/>
      <c r="WO385" s="258"/>
      <c r="WP385" s="258"/>
      <c r="WQ385" s="258"/>
      <c r="WR385" s="258"/>
      <c r="WS385" s="258"/>
      <c r="WT385" s="258"/>
      <c r="WU385" s="258"/>
      <c r="WV385" s="258"/>
      <c r="WW385" s="258"/>
      <c r="WX385" s="258"/>
      <c r="WY385" s="258"/>
      <c r="WZ385" s="258"/>
      <c r="XA385" s="258"/>
      <c r="XB385" s="258"/>
      <c r="XC385" s="258"/>
      <c r="XD385" s="258"/>
      <c r="XE385" s="258"/>
      <c r="XF385" s="258"/>
      <c r="XG385" s="258"/>
      <c r="XH385" s="258"/>
      <c r="XI385" s="258"/>
      <c r="XJ385" s="258"/>
      <c r="XK385" s="258"/>
      <c r="XL385" s="258"/>
      <c r="XM385" s="258"/>
      <c r="XN385" s="258"/>
      <c r="XO385" s="258"/>
      <c r="XP385" s="258"/>
      <c r="XQ385" s="258"/>
      <c r="XR385" s="258"/>
      <c r="XS385" s="258"/>
      <c r="XT385" s="258"/>
      <c r="XU385" s="258"/>
      <c r="XV385" s="258"/>
      <c r="XW385" s="258"/>
      <c r="XX385" s="258"/>
      <c r="XY385" s="258"/>
      <c r="XZ385" s="258"/>
      <c r="YA385" s="258"/>
      <c r="YB385" s="258"/>
      <c r="YC385" s="258"/>
      <c r="YD385" s="258"/>
      <c r="YE385" s="258"/>
      <c r="YF385" s="258"/>
      <c r="YG385" s="258"/>
      <c r="YH385" s="258"/>
      <c r="YI385" s="258"/>
      <c r="YJ385" s="258"/>
      <c r="YK385" s="258"/>
      <c r="YL385" s="258"/>
      <c r="YM385" s="258"/>
      <c r="YN385" s="258"/>
      <c r="YO385" s="258"/>
      <c r="YP385" s="258"/>
      <c r="YQ385" s="258"/>
      <c r="YR385" s="258"/>
      <c r="YS385" s="258"/>
      <c r="YT385" s="258"/>
      <c r="YU385" s="258"/>
      <c r="YV385" s="258"/>
      <c r="YW385" s="258"/>
      <c r="YX385" s="258"/>
      <c r="YY385" s="258"/>
      <c r="YZ385" s="258"/>
      <c r="ZA385" s="258"/>
      <c r="ZB385" s="258"/>
      <c r="ZC385" s="258"/>
      <c r="ZD385" s="258"/>
      <c r="ZE385" s="258"/>
      <c r="ZF385" s="258"/>
      <c r="ZG385" s="258"/>
      <c r="ZH385" s="258"/>
      <c r="ZI385" s="258"/>
      <c r="ZJ385" s="258"/>
      <c r="ZK385" s="258"/>
      <c r="ZL385" s="258"/>
      <c r="ZM385" s="258"/>
      <c r="ZN385" s="258"/>
      <c r="ZO385" s="258"/>
      <c r="ZP385" s="258"/>
      <c r="ZQ385" s="258"/>
      <c r="ZR385" s="258"/>
      <c r="ZS385" s="258"/>
      <c r="ZT385" s="258"/>
      <c r="ZU385" s="258"/>
      <c r="ZV385" s="258"/>
      <c r="ZW385" s="258"/>
      <c r="ZX385" s="258"/>
      <c r="ZY385" s="258"/>
      <c r="ZZ385" s="258"/>
      <c r="AAA385" s="258"/>
      <c r="AAB385" s="258"/>
      <c r="AAC385" s="258"/>
      <c r="AAD385" s="258"/>
      <c r="AAE385" s="258"/>
      <c r="AAF385" s="258"/>
      <c r="AAG385" s="258"/>
      <c r="AAH385" s="258"/>
      <c r="AAI385" s="258"/>
      <c r="AAJ385" s="258"/>
      <c r="AAK385" s="258"/>
      <c r="AAL385" s="258"/>
      <c r="AAM385" s="258"/>
      <c r="AAN385" s="258"/>
      <c r="AAO385" s="258"/>
      <c r="AAP385" s="258"/>
      <c r="AAQ385" s="258"/>
      <c r="AAR385" s="258"/>
      <c r="AAS385" s="258"/>
      <c r="AAT385" s="258"/>
      <c r="AAU385" s="258"/>
      <c r="AAV385" s="258"/>
      <c r="AAW385" s="258"/>
      <c r="AAX385" s="258"/>
      <c r="AAY385" s="258"/>
      <c r="AAZ385" s="258"/>
      <c r="ABA385" s="258"/>
      <c r="ABB385" s="258"/>
      <c r="ABC385" s="258"/>
      <c r="ABD385" s="258"/>
      <c r="ABE385" s="258"/>
      <c r="ABF385" s="258"/>
      <c r="ABG385" s="258"/>
      <c r="ABH385" s="258"/>
      <c r="ABI385" s="258"/>
      <c r="ABJ385" s="258"/>
      <c r="ABK385" s="258"/>
      <c r="ABL385" s="258"/>
      <c r="ABM385" s="258"/>
      <c r="ABN385" s="258"/>
      <c r="ABO385" s="258"/>
      <c r="ABP385" s="258"/>
      <c r="ABQ385" s="258"/>
      <c r="ABR385" s="258"/>
      <c r="ABS385" s="258"/>
      <c r="ABT385" s="258"/>
      <c r="ABU385" s="258"/>
      <c r="ABV385" s="258"/>
      <c r="ABW385" s="258"/>
      <c r="ABX385" s="258"/>
      <c r="ABY385" s="258"/>
      <c r="ABZ385" s="258"/>
      <c r="ACA385" s="258"/>
      <c r="ACB385" s="258"/>
      <c r="ACC385" s="258"/>
      <c r="ACD385" s="258"/>
      <c r="ACE385" s="258"/>
      <c r="ACF385" s="258"/>
      <c r="ACG385" s="258"/>
      <c r="ACH385" s="258"/>
      <c r="ACI385" s="258"/>
      <c r="ACJ385" s="258"/>
      <c r="ACK385" s="258"/>
      <c r="ACL385" s="258"/>
      <c r="ACM385" s="258"/>
      <c r="ACN385" s="258"/>
      <c r="ACO385" s="258"/>
      <c r="ACP385" s="258"/>
      <c r="ACQ385" s="258"/>
      <c r="ACR385" s="258"/>
      <c r="ACS385" s="258"/>
      <c r="ACT385" s="258"/>
      <c r="ACU385" s="258"/>
      <c r="ACV385" s="258"/>
      <c r="ACW385" s="258"/>
      <c r="ACX385" s="258"/>
      <c r="ACY385" s="258"/>
      <c r="ACZ385" s="258"/>
      <c r="ADA385" s="258"/>
      <c r="ADB385" s="258"/>
      <c r="ADC385" s="258"/>
      <c r="ADD385" s="258"/>
      <c r="ADE385" s="258"/>
      <c r="ADF385" s="258"/>
      <c r="ADG385" s="258"/>
      <c r="ADH385" s="258"/>
      <c r="ADI385" s="258"/>
      <c r="ADJ385" s="258"/>
      <c r="ADK385" s="258"/>
      <c r="ADL385" s="258"/>
      <c r="ADM385" s="258"/>
      <c r="ADN385" s="258"/>
      <c r="ADO385" s="258"/>
      <c r="ADP385" s="258"/>
      <c r="ADQ385" s="258"/>
      <c r="ADR385" s="258"/>
      <c r="ADS385" s="258"/>
      <c r="ADT385" s="258"/>
      <c r="ADU385" s="258"/>
      <c r="ADV385" s="258"/>
      <c r="ADW385" s="258"/>
      <c r="ADX385" s="258"/>
      <c r="ADY385" s="258"/>
      <c r="ADZ385" s="258"/>
      <c r="AEA385" s="258"/>
      <c r="AEB385" s="258"/>
      <c r="AEC385" s="258"/>
      <c r="AED385" s="258"/>
      <c r="AEE385" s="258"/>
      <c r="AEF385" s="258"/>
      <c r="AEG385" s="258"/>
      <c r="AEH385" s="258"/>
      <c r="AEI385" s="258"/>
      <c r="AEJ385" s="258"/>
      <c r="AEK385" s="258"/>
      <c r="AEL385" s="258"/>
      <c r="AEM385" s="258"/>
      <c r="AEN385" s="258"/>
      <c r="AEO385" s="258"/>
      <c r="AEP385" s="258"/>
      <c r="AEQ385" s="258"/>
      <c r="AER385" s="258"/>
      <c r="AES385" s="258"/>
      <c r="AET385" s="258"/>
      <c r="AEU385" s="258"/>
      <c r="AEV385" s="258"/>
      <c r="AEW385" s="258"/>
      <c r="AEX385" s="258"/>
      <c r="AEY385" s="258"/>
      <c r="AEZ385" s="258"/>
      <c r="AFA385" s="258"/>
      <c r="AFB385" s="258"/>
      <c r="AFC385" s="258"/>
      <c r="AFD385" s="258"/>
      <c r="AFE385" s="258"/>
      <c r="AFF385" s="258"/>
      <c r="AFG385" s="258"/>
      <c r="AFH385" s="258"/>
      <c r="AFI385" s="258"/>
      <c r="AFJ385" s="258"/>
      <c r="AFK385" s="258"/>
      <c r="AFL385" s="258"/>
      <c r="AFM385" s="258"/>
      <c r="AFN385" s="258"/>
      <c r="AFO385" s="258"/>
      <c r="AFP385" s="258"/>
      <c r="AFQ385" s="258"/>
      <c r="AFR385" s="258"/>
      <c r="AFS385" s="258"/>
      <c r="AFT385" s="258"/>
      <c r="AFU385" s="258"/>
      <c r="AFV385" s="258"/>
      <c r="AFW385" s="258"/>
      <c r="AFX385" s="258"/>
      <c r="AFY385" s="258"/>
      <c r="AFZ385" s="258"/>
      <c r="AGA385" s="258"/>
      <c r="AGB385" s="258"/>
      <c r="AGC385" s="258"/>
      <c r="AGD385" s="258"/>
      <c r="AGE385" s="258"/>
      <c r="AGF385" s="258"/>
      <c r="AGG385" s="258"/>
      <c r="AGH385" s="258"/>
      <c r="AGI385" s="258"/>
      <c r="AGJ385" s="258"/>
      <c r="AGK385" s="258"/>
      <c r="AGL385" s="258"/>
      <c r="AGM385" s="258"/>
      <c r="AGN385" s="258"/>
      <c r="AGO385" s="258"/>
      <c r="AGP385" s="258"/>
      <c r="AGQ385" s="258"/>
      <c r="AGR385" s="258"/>
      <c r="AGS385" s="258"/>
      <c r="AGT385" s="258"/>
      <c r="AGU385" s="258"/>
      <c r="AGV385" s="258"/>
      <c r="AGW385" s="258"/>
      <c r="AGX385" s="258"/>
      <c r="AGY385" s="258"/>
      <c r="AGZ385" s="258"/>
      <c r="AHA385" s="258"/>
      <c r="AHB385" s="258"/>
      <c r="AHC385" s="258"/>
      <c r="AHD385" s="258"/>
      <c r="AHE385" s="258"/>
      <c r="AHF385" s="258"/>
      <c r="AHG385" s="258"/>
      <c r="AHH385" s="258"/>
      <c r="AHI385" s="258"/>
      <c r="AHJ385" s="258"/>
      <c r="AHK385" s="258"/>
      <c r="AHL385" s="258"/>
      <c r="AHM385" s="258"/>
      <c r="AHN385" s="258"/>
      <c r="AHO385" s="258"/>
      <c r="AHP385" s="258"/>
      <c r="AHQ385" s="258"/>
      <c r="AHR385" s="258"/>
      <c r="AHS385" s="258"/>
      <c r="AHT385" s="258"/>
      <c r="AHU385" s="258"/>
      <c r="AHV385" s="258"/>
      <c r="AHW385" s="258"/>
      <c r="AHX385" s="258"/>
      <c r="AHY385" s="258"/>
      <c r="AHZ385" s="258"/>
      <c r="AIA385" s="258"/>
      <c r="AIB385" s="258"/>
      <c r="AIC385" s="258"/>
      <c r="AID385" s="258"/>
      <c r="AIE385" s="258"/>
      <c r="AIF385" s="258"/>
      <c r="AIG385" s="258"/>
      <c r="AIH385" s="258"/>
      <c r="AII385" s="258"/>
      <c r="AIJ385" s="258"/>
      <c r="AIK385" s="258"/>
      <c r="AIL385" s="258"/>
      <c r="AIM385" s="258"/>
      <c r="AIN385" s="258"/>
      <c r="AIO385" s="258"/>
      <c r="AIP385" s="258"/>
      <c r="AIQ385" s="258"/>
      <c r="AIR385" s="258"/>
      <c r="AIS385" s="258"/>
      <c r="AIT385" s="258"/>
      <c r="AIU385" s="258"/>
      <c r="AIV385" s="258"/>
      <c r="AIW385" s="258"/>
      <c r="AIX385" s="258"/>
      <c r="AIY385" s="258"/>
      <c r="AIZ385" s="258"/>
      <c r="AJA385" s="258"/>
      <c r="AJB385" s="258"/>
      <c r="AJC385" s="258"/>
      <c r="AJD385" s="258"/>
      <c r="AJE385" s="258"/>
      <c r="AJF385" s="258"/>
      <c r="AJG385" s="258"/>
      <c r="AJH385" s="258"/>
      <c r="AJI385" s="258"/>
      <c r="AJJ385" s="258"/>
      <c r="AJK385" s="258"/>
      <c r="AJL385" s="258"/>
      <c r="AJM385" s="258"/>
      <c r="AJN385" s="258"/>
      <c r="AJO385" s="258"/>
      <c r="AJP385" s="258"/>
      <c r="AJQ385" s="258"/>
      <c r="AJR385" s="258"/>
      <c r="AJS385" s="258"/>
      <c r="AJT385" s="258"/>
      <c r="AJU385" s="258"/>
      <c r="AJV385" s="258"/>
      <c r="AJW385" s="258"/>
      <c r="AJX385" s="258"/>
      <c r="AJY385" s="258"/>
      <c r="AJZ385" s="258"/>
      <c r="AKA385" s="258"/>
      <c r="AKB385" s="258"/>
      <c r="AKC385" s="258"/>
      <c r="AKD385" s="258"/>
      <c r="AKE385" s="258"/>
      <c r="AKF385" s="258"/>
      <c r="AKG385" s="258"/>
      <c r="AKH385" s="258"/>
      <c r="AKI385" s="258"/>
      <c r="AKJ385" s="258"/>
      <c r="AKK385" s="258"/>
      <c r="AKL385" s="258"/>
      <c r="AKM385" s="258"/>
      <c r="AKN385" s="258"/>
      <c r="AKO385" s="258"/>
      <c r="AKP385" s="258"/>
      <c r="AKQ385" s="258"/>
      <c r="AKR385" s="258"/>
      <c r="AKS385" s="258"/>
      <c r="AKT385" s="258"/>
      <c r="AKU385" s="258"/>
      <c r="AKV385" s="258"/>
      <c r="AKW385" s="258"/>
      <c r="AKX385" s="258"/>
      <c r="AKY385" s="258"/>
      <c r="AKZ385" s="258"/>
      <c r="ALA385" s="258"/>
      <c r="ALB385" s="258"/>
      <c r="ALC385" s="258"/>
      <c r="ALD385" s="258"/>
      <c r="ALE385" s="258"/>
      <c r="ALF385" s="258"/>
      <c r="ALG385" s="258"/>
      <c r="ALH385" s="258"/>
      <c r="ALI385" s="258"/>
      <c r="ALJ385" s="258"/>
      <c r="ALK385" s="258"/>
      <c r="ALL385" s="258"/>
      <c r="ALM385" s="258"/>
      <c r="ALN385" s="258"/>
      <c r="ALO385" s="258"/>
      <c r="ALP385" s="258"/>
      <c r="ALQ385" s="258"/>
      <c r="ALR385" s="258"/>
      <c r="ALS385" s="258"/>
      <c r="ALT385" s="258"/>
      <c r="ALU385" s="258"/>
      <c r="ALV385" s="258"/>
      <c r="ALW385" s="258"/>
      <c r="ALX385" s="258"/>
      <c r="ALY385" s="258"/>
      <c r="ALZ385" s="258"/>
      <c r="AMA385" s="258"/>
      <c r="AMB385" s="258"/>
      <c r="AMC385" s="258"/>
    </row>
    <row r="386" customFormat="false" ht="39.75" hidden="false" customHeight="true" outlineLevel="0" collapsed="false">
      <c r="A386" s="935" t="str">
        <f aca="false">A368</f>
        <v>SUBSEÇÃO JUDICIÁRIA DE SETE LAGOAS</v>
      </c>
      <c r="B386" s="935"/>
      <c r="C386" s="935"/>
      <c r="D386" s="935"/>
      <c r="E386" s="935"/>
      <c r="F386" s="935"/>
      <c r="G386" s="935"/>
      <c r="H386" s="935"/>
      <c r="I386" s="936" t="n">
        <f aca="false">I381+I385</f>
        <v>26503.59</v>
      </c>
      <c r="J386" s="937"/>
      <c r="L386" s="468"/>
      <c r="M386" s="468"/>
      <c r="N386" s="468"/>
      <c r="O386" s="468"/>
      <c r="P386" s="468"/>
      <c r="Q386" s="468"/>
      <c r="R386" s="468"/>
      <c r="S386" s="837"/>
    </row>
    <row r="387" customFormat="false" ht="32.25" hidden="false" customHeight="true" outlineLevel="0" collapsed="false">
      <c r="A387" s="846" t="str">
        <f aca="false">TOT!$A$7</f>
        <v>SUBSEÇÃO JUDICIÁRIA DE TEÓFILO OTONI</v>
      </c>
      <c r="B387" s="846"/>
      <c r="C387" s="846"/>
      <c r="D387" s="15"/>
      <c r="E387" s="15"/>
      <c r="F387" s="15"/>
      <c r="G387" s="847" t="s">
        <v>12</v>
      </c>
      <c r="H387" s="848" t="n">
        <f aca="false">$H$7</f>
        <v>0</v>
      </c>
      <c r="I387" s="848"/>
      <c r="J387" s="849"/>
      <c r="L387" s="468"/>
      <c r="M387" s="468"/>
      <c r="N387" s="468"/>
      <c r="O387" s="468"/>
      <c r="P387" s="468"/>
      <c r="Q387" s="468"/>
      <c r="R387" s="468"/>
      <c r="S387" s="837"/>
    </row>
    <row r="388" customFormat="false" ht="21.75" hidden="false" customHeight="true" outlineLevel="0" collapsed="false">
      <c r="A388" s="850" t="s">
        <v>508</v>
      </c>
      <c r="B388" s="850"/>
      <c r="C388" s="850"/>
      <c r="D388" s="851" t="n">
        <f aca="false">TOT!$G$53</f>
        <v>8883.6</v>
      </c>
      <c r="E388" s="851" t="n">
        <f aca="false">TOT!$H$53</f>
        <v>0</v>
      </c>
      <c r="F388" s="851" t="n">
        <f aca="false">TOT!$I$53</f>
        <v>0</v>
      </c>
      <c r="G388" s="851" t="n">
        <f aca="false">TOT!$J$53</f>
        <v>8764.72</v>
      </c>
      <c r="H388" s="851" t="n">
        <f aca="false">TOT!$K$53</f>
        <v>0</v>
      </c>
      <c r="I388" s="852" t="n">
        <f aca="false">TOT!$L$53</f>
        <v>0</v>
      </c>
      <c r="J388" s="852"/>
      <c r="L388" s="854" t="n">
        <f aca="false">TOT!G20</f>
        <v>3282.37</v>
      </c>
      <c r="M388" s="854" t="n">
        <f aca="false">TOT!H20</f>
        <v>0</v>
      </c>
      <c r="N388" s="854" t="n">
        <f aca="false">TOT!I20</f>
        <v>0</v>
      </c>
      <c r="O388" s="854" t="n">
        <f aca="false">TOT!J20</f>
        <v>3282.37</v>
      </c>
      <c r="P388" s="854" t="n">
        <f aca="false">TOT!K20</f>
        <v>0</v>
      </c>
      <c r="Q388" s="854" t="n">
        <f aca="false">TOT!L20</f>
        <v>0</v>
      </c>
      <c r="R388" s="468"/>
      <c r="S388" s="837"/>
    </row>
    <row r="389" customFormat="false" ht="21.75" hidden="false" customHeight="true" outlineLevel="0" collapsed="false">
      <c r="A389" s="855" t="s">
        <v>509</v>
      </c>
      <c r="B389" s="855"/>
      <c r="C389" s="855"/>
      <c r="D389" s="861" t="n">
        <f aca="false">Dados!$F$44</f>
        <v>1</v>
      </c>
      <c r="E389" s="856" t="n">
        <f aca="false">Dados!$H$44</f>
        <v>0</v>
      </c>
      <c r="F389" s="856" t="n">
        <f aca="false">Dados!$J$44</f>
        <v>0</v>
      </c>
      <c r="G389" s="861" t="n">
        <f aca="false">Dados!$L$44</f>
        <v>1</v>
      </c>
      <c r="H389" s="861" t="n">
        <f aca="false">Dados!$N$44</f>
        <v>0</v>
      </c>
      <c r="I389" s="861" t="n">
        <f aca="false">Dados!$P$44</f>
        <v>0</v>
      </c>
      <c r="J389" s="942"/>
      <c r="L389" s="468" t="n">
        <f aca="false">L388*D389*D390</f>
        <v>3282.37</v>
      </c>
      <c r="M389" s="468" t="n">
        <f aca="false">M388*E389*E390</f>
        <v>0</v>
      </c>
      <c r="N389" s="468" t="n">
        <f aca="false">N388*F389*F390</f>
        <v>0</v>
      </c>
      <c r="O389" s="468" t="n">
        <f aca="false">O388*G389*G390</f>
        <v>6564.74</v>
      </c>
      <c r="P389" s="468" t="n">
        <f aca="false">P388*H389*H390</f>
        <v>0</v>
      </c>
      <c r="Q389" s="468" t="n">
        <f aca="false">Q388*I389*I390</f>
        <v>0</v>
      </c>
      <c r="R389" s="468" t="n">
        <f aca="false">SUM(L389:Q389)</f>
        <v>9847.11</v>
      </c>
      <c r="S389" s="869" t="n">
        <f aca="false">R389*R3</f>
        <v>3263.487838338</v>
      </c>
      <c r="T389" s="281" t="s">
        <v>543</v>
      </c>
    </row>
    <row r="390" customFormat="false" ht="21.75" hidden="false" customHeight="true" outlineLevel="0" collapsed="false">
      <c r="A390" s="860" t="s">
        <v>510</v>
      </c>
      <c r="B390" s="860"/>
      <c r="C390" s="860"/>
      <c r="D390" s="861" t="n">
        <f aca="false">Dados!$G$44</f>
        <v>1</v>
      </c>
      <c r="E390" s="861" t="n">
        <f aca="false">Dados!$I$44</f>
        <v>0</v>
      </c>
      <c r="F390" s="861" t="n">
        <f aca="false">Dados!$K$44</f>
        <v>0</v>
      </c>
      <c r="G390" s="861" t="n">
        <f aca="false">Dados!$M$44</f>
        <v>2</v>
      </c>
      <c r="H390" s="861" t="n">
        <f aca="false">Dados!$O$44</f>
        <v>0</v>
      </c>
      <c r="I390" s="861" t="n">
        <f aca="false">Dados!$Q$44</f>
        <v>0</v>
      </c>
      <c r="J390" s="942"/>
      <c r="L390" s="468"/>
      <c r="M390" s="468"/>
      <c r="N390" s="468"/>
      <c r="O390" s="468"/>
      <c r="P390" s="468"/>
      <c r="Q390" s="468"/>
      <c r="R390" s="468"/>
      <c r="S390" s="837"/>
    </row>
    <row r="391" customFormat="false" ht="21.75" hidden="false" customHeight="true" outlineLevel="0" collapsed="false">
      <c r="A391" s="864" t="s">
        <v>5</v>
      </c>
      <c r="B391" s="864"/>
      <c r="C391" s="864"/>
      <c r="D391" s="865" t="n">
        <f aca="false">((D388*D389)*D390)</f>
        <v>8883.6</v>
      </c>
      <c r="E391" s="865" t="n">
        <f aca="false">((E388*E389)*E390)</f>
        <v>0</v>
      </c>
      <c r="F391" s="865" t="n">
        <f aca="false">((F388*F389)*F390)</f>
        <v>0</v>
      </c>
      <c r="G391" s="865" t="n">
        <f aca="false">((G388*G389)*G390)</f>
        <v>17529.44</v>
      </c>
      <c r="H391" s="865" t="n">
        <f aca="false">((H388*H389)*H390)</f>
        <v>0</v>
      </c>
      <c r="I391" s="866" t="n">
        <f aca="false">((I388*I389)*I390)</f>
        <v>0</v>
      </c>
      <c r="J391" s="867"/>
      <c r="L391" s="468"/>
      <c r="M391" s="468"/>
      <c r="N391" s="468"/>
      <c r="O391" s="468"/>
      <c r="P391" s="468"/>
      <c r="Q391" s="468"/>
      <c r="R391" s="468"/>
      <c r="S391" s="837"/>
    </row>
    <row r="392" customFormat="false" ht="21.75" hidden="false" customHeight="true" outlineLevel="0" collapsed="false">
      <c r="A392" s="870" t="s">
        <v>511</v>
      </c>
      <c r="B392" s="871" t="s">
        <v>512</v>
      </c>
      <c r="C392" s="872" t="s">
        <v>513</v>
      </c>
      <c r="D392" s="873" t="n">
        <v>0</v>
      </c>
      <c r="E392" s="873" t="n">
        <v>0</v>
      </c>
      <c r="F392" s="873" t="n">
        <v>0</v>
      </c>
      <c r="G392" s="873" t="n">
        <v>0</v>
      </c>
      <c r="H392" s="873" t="n">
        <v>0</v>
      </c>
      <c r="I392" s="875" t="n">
        <v>0</v>
      </c>
      <c r="J392" s="876"/>
      <c r="L392" s="468"/>
      <c r="M392" s="468"/>
      <c r="N392" s="468"/>
      <c r="O392" s="468"/>
      <c r="P392" s="468"/>
      <c r="Q392" s="468"/>
      <c r="R392" s="468"/>
      <c r="S392" s="837"/>
    </row>
    <row r="393" customFormat="false" ht="21.75" hidden="false" customHeight="true" outlineLevel="0" collapsed="false">
      <c r="A393" s="870"/>
      <c r="B393" s="871"/>
      <c r="C393" s="877" t="s">
        <v>384</v>
      </c>
      <c r="D393" s="878" t="n">
        <f aca="false">ROUND((D388/30*D392),2)</f>
        <v>0</v>
      </c>
      <c r="E393" s="878" t="n">
        <f aca="false">ROUND((E388/30*E392),2)</f>
        <v>0</v>
      </c>
      <c r="F393" s="878" t="n">
        <f aca="false">ROUND((F388/30*F392),2)</f>
        <v>0</v>
      </c>
      <c r="G393" s="878" t="n">
        <f aca="false">ROUND((G388/30*G392),2)</f>
        <v>0</v>
      </c>
      <c r="H393" s="878" t="n">
        <f aca="false">ROUND((H388/30*H392),2)</f>
        <v>0</v>
      </c>
      <c r="I393" s="879" t="n">
        <f aca="false">ROUND((I388/30*I392),2)</f>
        <v>0</v>
      </c>
      <c r="J393" s="880"/>
      <c r="L393" s="468"/>
      <c r="M393" s="468"/>
      <c r="N393" s="468"/>
      <c r="O393" s="468"/>
      <c r="P393" s="468"/>
      <c r="Q393" s="468"/>
      <c r="R393" s="468"/>
      <c r="S393" s="837"/>
    </row>
    <row r="394" s="258" customFormat="true" ht="21.75" hidden="false" customHeight="true" outlineLevel="0" collapsed="false">
      <c r="A394" s="870"/>
      <c r="B394" s="881" t="s">
        <v>514</v>
      </c>
      <c r="C394" s="882" t="s">
        <v>515</v>
      </c>
      <c r="D394" s="883" t="n">
        <f aca="false">TOT!$G$87</f>
        <v>7241.07</v>
      </c>
      <c r="E394" s="883" t="n">
        <f aca="false">TOT!$H$87</f>
        <v>0</v>
      </c>
      <c r="F394" s="883" t="n">
        <f aca="false">TOT!$I$87</f>
        <v>0</v>
      </c>
      <c r="G394" s="883" t="n">
        <f aca="false">TOT!$J$87</f>
        <v>7122.19</v>
      </c>
      <c r="H394" s="883" t="n">
        <f aca="false">TOT!$K$87</f>
        <v>0</v>
      </c>
      <c r="I394" s="884" t="n">
        <f aca="false">TOT!$L$87</f>
        <v>0</v>
      </c>
      <c r="J394" s="885"/>
      <c r="L394" s="468"/>
      <c r="M394" s="468"/>
      <c r="N394" s="468"/>
      <c r="O394" s="468"/>
      <c r="P394" s="468"/>
      <c r="Q394" s="468"/>
      <c r="R394" s="468"/>
      <c r="S394" s="837"/>
    </row>
    <row r="395" s="258" customFormat="true" ht="21.75" hidden="false" customHeight="true" outlineLevel="0" collapsed="false">
      <c r="A395" s="870"/>
      <c r="B395" s="881"/>
      <c r="C395" s="886" t="s">
        <v>516</v>
      </c>
      <c r="D395" s="887" t="n">
        <v>0</v>
      </c>
      <c r="E395" s="887" t="n">
        <v>0</v>
      </c>
      <c r="F395" s="887" t="n">
        <v>0</v>
      </c>
      <c r="G395" s="887" t="n">
        <v>0</v>
      </c>
      <c r="H395" s="887" t="n">
        <v>0</v>
      </c>
      <c r="I395" s="888" t="n">
        <v>0</v>
      </c>
      <c r="J395" s="889"/>
      <c r="L395" s="468"/>
      <c r="M395" s="468"/>
      <c r="N395" s="468"/>
      <c r="O395" s="468"/>
      <c r="P395" s="468"/>
      <c r="Q395" s="468"/>
      <c r="R395" s="468"/>
      <c r="S395" s="837"/>
    </row>
    <row r="396" s="258" customFormat="true" ht="21.75" hidden="false" customHeight="true" outlineLevel="0" collapsed="false">
      <c r="A396" s="870"/>
      <c r="B396" s="881"/>
      <c r="C396" s="890" t="s">
        <v>517</v>
      </c>
      <c r="D396" s="891" t="n">
        <f aca="false">ROUND(((D394/30)*D395),2)</f>
        <v>0</v>
      </c>
      <c r="E396" s="891" t="n">
        <f aca="false">ROUND(((E394/30)*E395),2)</f>
        <v>0</v>
      </c>
      <c r="F396" s="891" t="n">
        <f aca="false">ROUND(((F394/30)*F395),2)</f>
        <v>0</v>
      </c>
      <c r="G396" s="891" t="n">
        <f aca="false">ROUND(((G394/30)*G395),2)</f>
        <v>0</v>
      </c>
      <c r="H396" s="891" t="n">
        <f aca="false">ROUND(((H394/30)*H395),2)</f>
        <v>0</v>
      </c>
      <c r="I396" s="892" t="n">
        <f aca="false">ROUND(((I394/30)*I395),2)</f>
        <v>0</v>
      </c>
      <c r="J396" s="893"/>
      <c r="L396" s="468"/>
      <c r="M396" s="468"/>
      <c r="N396" s="468"/>
      <c r="O396" s="468"/>
      <c r="P396" s="468"/>
      <c r="Q396" s="468"/>
      <c r="R396" s="468"/>
      <c r="S396" s="837"/>
    </row>
    <row r="397" customFormat="false" ht="39" hidden="false" customHeight="true" outlineLevel="0" collapsed="false">
      <c r="A397" s="894" t="s">
        <v>518</v>
      </c>
      <c r="B397" s="894"/>
      <c r="C397" s="894"/>
      <c r="D397" s="895" t="n">
        <f aca="false">D393+D396</f>
        <v>0</v>
      </c>
      <c r="E397" s="895" t="n">
        <f aca="false">E393+E396</f>
        <v>0</v>
      </c>
      <c r="F397" s="895" t="n">
        <f aca="false">F393+F396</f>
        <v>0</v>
      </c>
      <c r="G397" s="895" t="n">
        <f aca="false">G393+G396</f>
        <v>0</v>
      </c>
      <c r="H397" s="895" t="n">
        <f aca="false">H393+H396</f>
        <v>0</v>
      </c>
      <c r="I397" s="896" t="n">
        <f aca="false">I393+I396</f>
        <v>0</v>
      </c>
      <c r="J397" s="897"/>
      <c r="L397" s="468"/>
      <c r="M397" s="468"/>
      <c r="N397" s="468"/>
      <c r="O397" s="468"/>
      <c r="P397" s="468"/>
      <c r="Q397" s="468"/>
      <c r="R397" s="468"/>
      <c r="S397" s="837"/>
    </row>
    <row r="398" customFormat="false" ht="39.75" hidden="false" customHeight="true" outlineLevel="0" collapsed="false">
      <c r="A398" s="898" t="str">
        <f aca="false">A18</f>
        <v>TOTAL CATEGORIA</v>
      </c>
      <c r="B398" s="899"/>
      <c r="C398" s="899"/>
      <c r="D398" s="900" t="n">
        <f aca="false">D391-D397</f>
        <v>8883.6</v>
      </c>
      <c r="E398" s="900" t="n">
        <f aca="false">E391-E397</f>
        <v>0</v>
      </c>
      <c r="F398" s="900" t="n">
        <f aca="false">F391-F397</f>
        <v>0</v>
      </c>
      <c r="G398" s="900" t="n">
        <f aca="false">G391-G397</f>
        <v>17529.44</v>
      </c>
      <c r="H398" s="900" t="n">
        <f aca="false">H391-H397</f>
        <v>0</v>
      </c>
      <c r="I398" s="901" t="n">
        <f aca="false">I391-I397</f>
        <v>0</v>
      </c>
      <c r="J398" s="902"/>
      <c r="L398" s="468"/>
      <c r="M398" s="468"/>
      <c r="N398" s="468"/>
      <c r="O398" s="468"/>
      <c r="P398" s="468"/>
      <c r="Q398" s="468"/>
      <c r="R398" s="468"/>
      <c r="S398" s="837"/>
    </row>
    <row r="399" customFormat="false" ht="27.75" hidden="false" customHeight="true" outlineLevel="0" collapsed="false">
      <c r="A399" s="903" t="s">
        <v>534</v>
      </c>
      <c r="B399" s="903"/>
      <c r="C399" s="903"/>
      <c r="D399" s="903"/>
      <c r="E399" s="903"/>
      <c r="F399" s="903"/>
      <c r="G399" s="903"/>
      <c r="H399" s="903"/>
      <c r="I399" s="904" t="n">
        <f aca="false">SUM(D398:I398)</f>
        <v>26413.04</v>
      </c>
      <c r="J399" s="905" t="n">
        <f aca="false">RESUMO!F59</f>
        <v>0</v>
      </c>
      <c r="L399" s="468"/>
      <c r="M399" s="468"/>
      <c r="N399" s="468"/>
      <c r="O399" s="468"/>
      <c r="P399" s="468"/>
      <c r="Q399" s="468"/>
      <c r="R399" s="468"/>
      <c r="S399" s="837"/>
    </row>
    <row r="400" customFormat="false" ht="27.75" hidden="false" customHeight="true" outlineLevel="0" collapsed="false">
      <c r="A400" s="906" t="s">
        <v>521</v>
      </c>
      <c r="B400" s="906"/>
      <c r="C400" s="906"/>
      <c r="D400" s="906"/>
      <c r="E400" s="906"/>
      <c r="F400" s="906"/>
      <c r="G400" s="906"/>
      <c r="H400" s="906"/>
      <c r="I400" s="907" t="n">
        <f aca="false">RESUMO!N29</f>
        <v>26413.04</v>
      </c>
      <c r="J400" s="908"/>
      <c r="L400" s="468"/>
      <c r="M400" s="468"/>
      <c r="N400" s="468"/>
      <c r="O400" s="468"/>
      <c r="P400" s="468"/>
      <c r="Q400" s="468"/>
      <c r="R400" s="468"/>
      <c r="S400" s="837"/>
    </row>
    <row r="401" customFormat="false" ht="27.75" hidden="false" customHeight="true" outlineLevel="0" collapsed="false">
      <c r="A401" s="909" t="s">
        <v>522</v>
      </c>
      <c r="B401" s="909"/>
      <c r="C401" s="909"/>
      <c r="D401" s="909"/>
      <c r="E401" s="909"/>
      <c r="F401" s="909"/>
      <c r="G401" s="910"/>
      <c r="H401" s="911"/>
      <c r="I401" s="912"/>
      <c r="J401" s="912"/>
      <c r="L401" s="468"/>
      <c r="M401" s="468"/>
      <c r="N401" s="468"/>
      <c r="O401" s="468"/>
      <c r="P401" s="468"/>
      <c r="Q401" s="468"/>
      <c r="R401" s="468"/>
      <c r="S401" s="837"/>
    </row>
    <row r="402" customFormat="false" ht="27.75" hidden="false" customHeight="true" outlineLevel="0" collapsed="false">
      <c r="A402" s="913"/>
      <c r="B402" s="914"/>
      <c r="C402" s="915"/>
      <c r="D402" s="915"/>
      <c r="E402" s="915"/>
      <c r="F402" s="917"/>
      <c r="G402" s="918"/>
      <c r="H402" s="919"/>
      <c r="I402" s="920"/>
      <c r="J402" s="921"/>
      <c r="L402" s="922"/>
      <c r="M402" s="922"/>
      <c r="N402" s="922"/>
      <c r="O402" s="922"/>
      <c r="P402" s="922"/>
      <c r="Q402" s="922"/>
      <c r="R402" s="922"/>
      <c r="S402" s="923"/>
    </row>
    <row r="403" customFormat="false" ht="27.75" hidden="false" customHeight="true" outlineLevel="0" collapsed="false">
      <c r="A403" s="913"/>
      <c r="B403" s="924"/>
      <c r="C403" s="258"/>
      <c r="D403" s="258"/>
      <c r="E403" s="258"/>
      <c r="F403" s="925"/>
      <c r="G403" s="926"/>
      <c r="H403" s="927"/>
      <c r="I403" s="928"/>
      <c r="J403" s="929"/>
      <c r="L403" s="922"/>
      <c r="M403" s="922"/>
      <c r="N403" s="922"/>
      <c r="O403" s="922"/>
      <c r="P403" s="922"/>
      <c r="Q403" s="922"/>
      <c r="R403" s="922"/>
      <c r="S403" s="923"/>
      <c r="W403" s="258"/>
      <c r="X403" s="258"/>
      <c r="Y403" s="258"/>
      <c r="Z403" s="258"/>
      <c r="AA403" s="258"/>
      <c r="AB403" s="258"/>
      <c r="AC403" s="258"/>
      <c r="AD403" s="258"/>
      <c r="AE403" s="258"/>
      <c r="AF403" s="258"/>
      <c r="AG403" s="258"/>
      <c r="AH403" s="258"/>
      <c r="AI403" s="258"/>
      <c r="AJ403" s="258"/>
      <c r="AK403" s="258"/>
      <c r="AL403" s="258"/>
      <c r="AM403" s="258"/>
      <c r="AN403" s="258"/>
      <c r="AO403" s="258"/>
      <c r="AP403" s="258"/>
      <c r="AQ403" s="258"/>
      <c r="AR403" s="258"/>
      <c r="AS403" s="258"/>
      <c r="AT403" s="258"/>
      <c r="AU403" s="258"/>
      <c r="AV403" s="258"/>
      <c r="AW403" s="258"/>
      <c r="AX403" s="258"/>
      <c r="AY403" s="258"/>
      <c r="AZ403" s="258"/>
      <c r="BA403" s="258"/>
      <c r="BB403" s="258"/>
      <c r="BC403" s="258"/>
      <c r="BD403" s="258"/>
      <c r="BE403" s="258"/>
      <c r="BF403" s="258"/>
      <c r="BG403" s="258"/>
      <c r="BH403" s="258"/>
      <c r="BI403" s="258"/>
      <c r="BJ403" s="258"/>
      <c r="BK403" s="258"/>
      <c r="BL403" s="258"/>
      <c r="BM403" s="258"/>
      <c r="BN403" s="258"/>
      <c r="BO403" s="258"/>
      <c r="BP403" s="258"/>
      <c r="BQ403" s="258"/>
      <c r="BR403" s="258"/>
      <c r="BS403" s="258"/>
      <c r="BT403" s="258"/>
      <c r="BU403" s="258"/>
      <c r="BV403" s="258"/>
      <c r="BW403" s="258"/>
      <c r="BX403" s="258"/>
      <c r="BY403" s="258"/>
      <c r="BZ403" s="258"/>
      <c r="CA403" s="258"/>
      <c r="CB403" s="258"/>
      <c r="CC403" s="258"/>
      <c r="CD403" s="258"/>
      <c r="CE403" s="258"/>
      <c r="CF403" s="258"/>
      <c r="CG403" s="258"/>
      <c r="CH403" s="258"/>
      <c r="CI403" s="258"/>
      <c r="CJ403" s="258"/>
      <c r="CK403" s="258"/>
      <c r="CL403" s="258"/>
      <c r="CM403" s="258"/>
      <c r="CN403" s="258"/>
      <c r="CO403" s="258"/>
      <c r="CP403" s="258"/>
      <c r="CQ403" s="258"/>
      <c r="CR403" s="258"/>
      <c r="CS403" s="258"/>
      <c r="CT403" s="258"/>
      <c r="CU403" s="258"/>
      <c r="CV403" s="258"/>
      <c r="CW403" s="258"/>
      <c r="CX403" s="258"/>
      <c r="CY403" s="258"/>
      <c r="CZ403" s="258"/>
      <c r="DA403" s="258"/>
      <c r="DB403" s="258"/>
      <c r="DC403" s="258"/>
      <c r="DD403" s="258"/>
      <c r="DE403" s="258"/>
      <c r="DF403" s="258"/>
      <c r="DG403" s="258"/>
      <c r="DH403" s="258"/>
      <c r="DI403" s="258"/>
      <c r="DJ403" s="258"/>
      <c r="DK403" s="258"/>
      <c r="DL403" s="258"/>
      <c r="DM403" s="258"/>
      <c r="DN403" s="258"/>
      <c r="DO403" s="258"/>
      <c r="DP403" s="258"/>
      <c r="DQ403" s="258"/>
      <c r="DR403" s="258"/>
      <c r="DS403" s="258"/>
      <c r="DT403" s="258"/>
      <c r="DU403" s="258"/>
      <c r="DV403" s="258"/>
      <c r="DW403" s="258"/>
      <c r="DX403" s="258"/>
      <c r="DY403" s="258"/>
      <c r="DZ403" s="258"/>
      <c r="EA403" s="258"/>
      <c r="EB403" s="258"/>
      <c r="EC403" s="258"/>
      <c r="ED403" s="258"/>
      <c r="EE403" s="258"/>
      <c r="EF403" s="258"/>
      <c r="EG403" s="258"/>
      <c r="EH403" s="258"/>
      <c r="EI403" s="258"/>
      <c r="EJ403" s="258"/>
      <c r="EK403" s="258"/>
      <c r="EL403" s="258"/>
      <c r="EM403" s="258"/>
      <c r="EN403" s="258"/>
      <c r="EO403" s="258"/>
      <c r="EP403" s="258"/>
      <c r="EQ403" s="258"/>
      <c r="ER403" s="258"/>
      <c r="ES403" s="258"/>
      <c r="ET403" s="258"/>
      <c r="EU403" s="258"/>
      <c r="EV403" s="258"/>
      <c r="EW403" s="258"/>
      <c r="EX403" s="258"/>
      <c r="EY403" s="258"/>
      <c r="EZ403" s="258"/>
      <c r="FA403" s="258"/>
      <c r="FB403" s="258"/>
      <c r="FC403" s="258"/>
      <c r="FD403" s="258"/>
      <c r="FE403" s="258"/>
      <c r="FF403" s="258"/>
      <c r="FG403" s="258"/>
      <c r="FH403" s="258"/>
      <c r="FI403" s="258"/>
      <c r="FJ403" s="258"/>
      <c r="FK403" s="258"/>
      <c r="FL403" s="258"/>
      <c r="FM403" s="258"/>
      <c r="FN403" s="258"/>
      <c r="FO403" s="258"/>
      <c r="FP403" s="258"/>
      <c r="FQ403" s="258"/>
      <c r="FR403" s="258"/>
      <c r="FS403" s="258"/>
      <c r="FT403" s="258"/>
      <c r="FU403" s="258"/>
      <c r="FV403" s="258"/>
      <c r="FW403" s="258"/>
      <c r="FX403" s="258"/>
      <c r="FY403" s="258"/>
      <c r="FZ403" s="258"/>
      <c r="GA403" s="258"/>
      <c r="GB403" s="258"/>
      <c r="GC403" s="258"/>
      <c r="GD403" s="258"/>
      <c r="GE403" s="258"/>
      <c r="GF403" s="258"/>
      <c r="GG403" s="258"/>
      <c r="GH403" s="258"/>
      <c r="GI403" s="258"/>
      <c r="GJ403" s="258"/>
      <c r="GK403" s="258"/>
      <c r="GL403" s="258"/>
      <c r="GM403" s="258"/>
      <c r="GN403" s="258"/>
      <c r="GO403" s="258"/>
      <c r="GP403" s="258"/>
      <c r="GQ403" s="258"/>
      <c r="GR403" s="258"/>
      <c r="GS403" s="258"/>
      <c r="GT403" s="258"/>
      <c r="GU403" s="258"/>
      <c r="GV403" s="258"/>
      <c r="GW403" s="258"/>
      <c r="GX403" s="258"/>
      <c r="GY403" s="258"/>
      <c r="GZ403" s="258"/>
      <c r="HA403" s="258"/>
      <c r="HB403" s="258"/>
      <c r="HC403" s="258"/>
      <c r="HD403" s="258"/>
      <c r="HE403" s="258"/>
      <c r="HF403" s="258"/>
      <c r="HG403" s="258"/>
      <c r="HH403" s="258"/>
      <c r="HI403" s="258"/>
      <c r="HJ403" s="258"/>
      <c r="HK403" s="258"/>
      <c r="HL403" s="258"/>
      <c r="HM403" s="258"/>
      <c r="HN403" s="258"/>
      <c r="HO403" s="258"/>
      <c r="HP403" s="258"/>
      <c r="HQ403" s="258"/>
      <c r="HR403" s="258"/>
      <c r="HS403" s="258"/>
      <c r="HT403" s="258"/>
      <c r="HU403" s="258"/>
      <c r="HV403" s="258"/>
      <c r="HW403" s="258"/>
      <c r="HX403" s="258"/>
      <c r="HY403" s="258"/>
      <c r="HZ403" s="258"/>
      <c r="IA403" s="258"/>
      <c r="IB403" s="258"/>
      <c r="IC403" s="258"/>
      <c r="ID403" s="258"/>
      <c r="IE403" s="258"/>
      <c r="IF403" s="258"/>
      <c r="IG403" s="258"/>
      <c r="IH403" s="258"/>
      <c r="II403" s="258"/>
      <c r="IJ403" s="258"/>
      <c r="IK403" s="258"/>
      <c r="IL403" s="258"/>
      <c r="IM403" s="258"/>
      <c r="IN403" s="258"/>
      <c r="IO403" s="258"/>
      <c r="IP403" s="258"/>
      <c r="IQ403" s="258"/>
      <c r="IR403" s="258"/>
      <c r="IS403" s="258"/>
      <c r="IT403" s="258"/>
      <c r="IU403" s="258"/>
      <c r="IV403" s="258"/>
      <c r="IW403" s="258"/>
      <c r="IX403" s="258"/>
      <c r="IY403" s="258"/>
      <c r="IZ403" s="258"/>
      <c r="JA403" s="258"/>
      <c r="JB403" s="258"/>
      <c r="JC403" s="258"/>
      <c r="JD403" s="258"/>
      <c r="JE403" s="258"/>
      <c r="JF403" s="258"/>
      <c r="JG403" s="258"/>
      <c r="JH403" s="258"/>
      <c r="JI403" s="258"/>
      <c r="JJ403" s="258"/>
      <c r="JK403" s="258"/>
      <c r="JL403" s="258"/>
      <c r="JM403" s="258"/>
      <c r="JN403" s="258"/>
      <c r="JO403" s="258"/>
      <c r="JP403" s="258"/>
      <c r="JQ403" s="258"/>
      <c r="JR403" s="258"/>
      <c r="JS403" s="258"/>
      <c r="JT403" s="258"/>
      <c r="JU403" s="258"/>
      <c r="JV403" s="258"/>
      <c r="JW403" s="258"/>
      <c r="JX403" s="258"/>
      <c r="JY403" s="258"/>
      <c r="JZ403" s="258"/>
      <c r="KA403" s="258"/>
      <c r="KB403" s="258"/>
      <c r="KC403" s="258"/>
      <c r="KD403" s="258"/>
      <c r="KE403" s="258"/>
      <c r="KF403" s="258"/>
      <c r="KG403" s="258"/>
      <c r="KH403" s="258"/>
      <c r="KI403" s="258"/>
      <c r="KJ403" s="258"/>
      <c r="KK403" s="258"/>
      <c r="KL403" s="258"/>
      <c r="KM403" s="258"/>
      <c r="KN403" s="258"/>
      <c r="KO403" s="258"/>
      <c r="KP403" s="258"/>
      <c r="KQ403" s="258"/>
      <c r="KR403" s="258"/>
      <c r="KS403" s="258"/>
      <c r="KT403" s="258"/>
      <c r="KU403" s="258"/>
      <c r="KV403" s="258"/>
      <c r="KW403" s="258"/>
      <c r="KX403" s="258"/>
      <c r="KY403" s="258"/>
      <c r="KZ403" s="258"/>
      <c r="LA403" s="258"/>
      <c r="LB403" s="258"/>
      <c r="LC403" s="258"/>
      <c r="LD403" s="258"/>
      <c r="LE403" s="258"/>
      <c r="LF403" s="258"/>
      <c r="LG403" s="258"/>
      <c r="LH403" s="258"/>
      <c r="LI403" s="258"/>
      <c r="LJ403" s="258"/>
      <c r="LK403" s="258"/>
      <c r="LL403" s="258"/>
      <c r="LM403" s="258"/>
      <c r="LN403" s="258"/>
      <c r="LO403" s="258"/>
      <c r="LP403" s="258"/>
      <c r="LQ403" s="258"/>
      <c r="LR403" s="258"/>
      <c r="LS403" s="258"/>
      <c r="LT403" s="258"/>
      <c r="LU403" s="258"/>
      <c r="LV403" s="258"/>
      <c r="LW403" s="258"/>
      <c r="LX403" s="258"/>
      <c r="LY403" s="258"/>
      <c r="LZ403" s="258"/>
      <c r="MA403" s="258"/>
      <c r="MB403" s="258"/>
      <c r="MC403" s="258"/>
      <c r="MD403" s="258"/>
      <c r="ME403" s="258"/>
      <c r="MF403" s="258"/>
      <c r="MG403" s="258"/>
      <c r="MH403" s="258"/>
      <c r="MI403" s="258"/>
      <c r="MJ403" s="258"/>
      <c r="MK403" s="258"/>
      <c r="ML403" s="258"/>
      <c r="MM403" s="258"/>
      <c r="MN403" s="258"/>
      <c r="MO403" s="258"/>
      <c r="MP403" s="258"/>
      <c r="MQ403" s="258"/>
      <c r="MR403" s="258"/>
      <c r="MS403" s="258"/>
      <c r="MT403" s="258"/>
      <c r="MU403" s="258"/>
      <c r="MV403" s="258"/>
      <c r="MW403" s="258"/>
      <c r="MX403" s="258"/>
      <c r="MY403" s="258"/>
      <c r="MZ403" s="258"/>
      <c r="NA403" s="258"/>
      <c r="NB403" s="258"/>
      <c r="NC403" s="258"/>
      <c r="ND403" s="258"/>
      <c r="NE403" s="258"/>
      <c r="NF403" s="258"/>
      <c r="NG403" s="258"/>
      <c r="NH403" s="258"/>
      <c r="NI403" s="258"/>
      <c r="NJ403" s="258"/>
      <c r="NK403" s="258"/>
      <c r="NL403" s="258"/>
      <c r="NM403" s="258"/>
      <c r="NN403" s="258"/>
      <c r="NO403" s="258"/>
      <c r="NP403" s="258"/>
      <c r="NQ403" s="258"/>
      <c r="NR403" s="258"/>
      <c r="NS403" s="258"/>
      <c r="NT403" s="258"/>
      <c r="NU403" s="258"/>
      <c r="NV403" s="258"/>
      <c r="NW403" s="258"/>
      <c r="NX403" s="258"/>
      <c r="NY403" s="258"/>
      <c r="NZ403" s="258"/>
      <c r="OA403" s="258"/>
      <c r="OB403" s="258"/>
      <c r="OC403" s="258"/>
      <c r="OD403" s="258"/>
      <c r="OE403" s="258"/>
      <c r="OF403" s="258"/>
      <c r="OG403" s="258"/>
      <c r="OH403" s="258"/>
      <c r="OI403" s="258"/>
      <c r="OJ403" s="258"/>
      <c r="OK403" s="258"/>
      <c r="OL403" s="258"/>
      <c r="OM403" s="258"/>
      <c r="ON403" s="258"/>
      <c r="OO403" s="258"/>
      <c r="OP403" s="258"/>
      <c r="OQ403" s="258"/>
      <c r="OR403" s="258"/>
      <c r="OS403" s="258"/>
      <c r="OT403" s="258"/>
      <c r="OU403" s="258"/>
      <c r="OV403" s="258"/>
      <c r="OW403" s="258"/>
      <c r="OX403" s="258"/>
      <c r="OY403" s="258"/>
      <c r="OZ403" s="258"/>
      <c r="PA403" s="258"/>
      <c r="PB403" s="258"/>
      <c r="PC403" s="258"/>
      <c r="PD403" s="258"/>
      <c r="PE403" s="258"/>
      <c r="PF403" s="258"/>
      <c r="PG403" s="258"/>
      <c r="PH403" s="258"/>
      <c r="PI403" s="258"/>
      <c r="PJ403" s="258"/>
      <c r="PK403" s="258"/>
      <c r="PL403" s="258"/>
      <c r="PM403" s="258"/>
      <c r="PN403" s="258"/>
      <c r="PO403" s="258"/>
      <c r="PP403" s="258"/>
      <c r="PQ403" s="258"/>
      <c r="PR403" s="258"/>
      <c r="PS403" s="258"/>
      <c r="PT403" s="258"/>
      <c r="PU403" s="258"/>
      <c r="PV403" s="258"/>
      <c r="PW403" s="258"/>
      <c r="PX403" s="258"/>
      <c r="PY403" s="258"/>
      <c r="PZ403" s="258"/>
      <c r="QA403" s="258"/>
      <c r="QB403" s="258"/>
      <c r="QC403" s="258"/>
      <c r="QD403" s="258"/>
      <c r="QE403" s="258"/>
      <c r="QF403" s="258"/>
      <c r="QG403" s="258"/>
      <c r="QH403" s="258"/>
      <c r="QI403" s="258"/>
      <c r="QJ403" s="258"/>
      <c r="QK403" s="258"/>
      <c r="QL403" s="258"/>
      <c r="QM403" s="258"/>
      <c r="QN403" s="258"/>
      <c r="QO403" s="258"/>
      <c r="QP403" s="258"/>
      <c r="QQ403" s="258"/>
      <c r="QR403" s="258"/>
      <c r="QS403" s="258"/>
      <c r="QT403" s="258"/>
      <c r="QU403" s="258"/>
      <c r="QV403" s="258"/>
      <c r="QW403" s="258"/>
      <c r="QX403" s="258"/>
      <c r="QY403" s="258"/>
      <c r="QZ403" s="258"/>
      <c r="RA403" s="258"/>
      <c r="RB403" s="258"/>
      <c r="RC403" s="258"/>
      <c r="RD403" s="258"/>
      <c r="RE403" s="258"/>
      <c r="RF403" s="258"/>
      <c r="RG403" s="258"/>
      <c r="RH403" s="258"/>
      <c r="RI403" s="258"/>
      <c r="RJ403" s="258"/>
      <c r="RK403" s="258"/>
      <c r="RL403" s="258"/>
      <c r="RM403" s="258"/>
      <c r="RN403" s="258"/>
      <c r="RO403" s="258"/>
      <c r="RP403" s="258"/>
      <c r="RQ403" s="258"/>
      <c r="RR403" s="258"/>
      <c r="RS403" s="258"/>
      <c r="RT403" s="258"/>
      <c r="RU403" s="258"/>
      <c r="RV403" s="258"/>
      <c r="RW403" s="258"/>
      <c r="RX403" s="258"/>
      <c r="RY403" s="258"/>
      <c r="RZ403" s="258"/>
      <c r="SA403" s="258"/>
      <c r="SB403" s="258"/>
      <c r="SC403" s="258"/>
      <c r="SD403" s="258"/>
      <c r="SE403" s="258"/>
      <c r="SF403" s="258"/>
      <c r="SG403" s="258"/>
      <c r="SH403" s="258"/>
      <c r="SI403" s="258"/>
      <c r="SJ403" s="258"/>
      <c r="SK403" s="258"/>
      <c r="SL403" s="258"/>
      <c r="SM403" s="258"/>
      <c r="SN403" s="258"/>
      <c r="SO403" s="258"/>
      <c r="SP403" s="258"/>
      <c r="SQ403" s="258"/>
      <c r="SR403" s="258"/>
      <c r="SS403" s="258"/>
      <c r="ST403" s="258"/>
      <c r="SU403" s="258"/>
      <c r="SV403" s="258"/>
      <c r="SW403" s="258"/>
      <c r="SX403" s="258"/>
      <c r="SY403" s="258"/>
      <c r="SZ403" s="258"/>
      <c r="TA403" s="258"/>
      <c r="TB403" s="258"/>
      <c r="TC403" s="258"/>
      <c r="TD403" s="258"/>
      <c r="TE403" s="258"/>
      <c r="TF403" s="258"/>
      <c r="TG403" s="258"/>
      <c r="TH403" s="258"/>
      <c r="TI403" s="258"/>
      <c r="TJ403" s="258"/>
      <c r="TK403" s="258"/>
      <c r="TL403" s="258"/>
      <c r="TM403" s="258"/>
      <c r="TN403" s="258"/>
      <c r="TO403" s="258"/>
      <c r="TP403" s="258"/>
      <c r="TQ403" s="258"/>
      <c r="TR403" s="258"/>
      <c r="TS403" s="258"/>
      <c r="TT403" s="258"/>
      <c r="TU403" s="258"/>
      <c r="TV403" s="258"/>
      <c r="TW403" s="258"/>
      <c r="TX403" s="258"/>
      <c r="TY403" s="258"/>
      <c r="TZ403" s="258"/>
      <c r="UA403" s="258"/>
      <c r="UB403" s="258"/>
      <c r="UC403" s="258"/>
      <c r="UD403" s="258"/>
      <c r="UE403" s="258"/>
      <c r="UF403" s="258"/>
      <c r="UG403" s="258"/>
      <c r="UH403" s="258"/>
      <c r="UI403" s="258"/>
      <c r="UJ403" s="258"/>
      <c r="UK403" s="258"/>
      <c r="UL403" s="258"/>
      <c r="UM403" s="258"/>
      <c r="UN403" s="258"/>
      <c r="UO403" s="258"/>
      <c r="UP403" s="258"/>
      <c r="UQ403" s="258"/>
      <c r="UR403" s="258"/>
      <c r="US403" s="258"/>
      <c r="UT403" s="258"/>
      <c r="UU403" s="258"/>
      <c r="UV403" s="258"/>
      <c r="UW403" s="258"/>
      <c r="UX403" s="258"/>
      <c r="UY403" s="258"/>
      <c r="UZ403" s="258"/>
      <c r="VA403" s="258"/>
      <c r="VB403" s="258"/>
      <c r="VC403" s="258"/>
      <c r="VD403" s="258"/>
      <c r="VE403" s="258"/>
      <c r="VF403" s="258"/>
      <c r="VG403" s="258"/>
      <c r="VH403" s="258"/>
      <c r="VI403" s="258"/>
      <c r="VJ403" s="258"/>
      <c r="VK403" s="258"/>
      <c r="VL403" s="258"/>
      <c r="VM403" s="258"/>
      <c r="VN403" s="258"/>
      <c r="VO403" s="258"/>
      <c r="VP403" s="258"/>
      <c r="VQ403" s="258"/>
      <c r="VR403" s="258"/>
      <c r="VS403" s="258"/>
      <c r="VT403" s="258"/>
      <c r="VU403" s="258"/>
      <c r="VV403" s="258"/>
      <c r="VW403" s="258"/>
      <c r="VX403" s="258"/>
      <c r="VY403" s="258"/>
      <c r="VZ403" s="258"/>
      <c r="WA403" s="258"/>
      <c r="WB403" s="258"/>
      <c r="WC403" s="258"/>
      <c r="WD403" s="258"/>
      <c r="WE403" s="258"/>
      <c r="WF403" s="258"/>
      <c r="WG403" s="258"/>
      <c r="WH403" s="258"/>
      <c r="WI403" s="258"/>
      <c r="WJ403" s="258"/>
      <c r="WK403" s="258"/>
      <c r="WL403" s="258"/>
      <c r="WM403" s="258"/>
      <c r="WN403" s="258"/>
      <c r="WO403" s="258"/>
      <c r="WP403" s="258"/>
      <c r="WQ403" s="258"/>
      <c r="WR403" s="258"/>
      <c r="WS403" s="258"/>
      <c r="WT403" s="258"/>
      <c r="WU403" s="258"/>
      <c r="WV403" s="258"/>
      <c r="WW403" s="258"/>
      <c r="WX403" s="258"/>
      <c r="WY403" s="258"/>
      <c r="WZ403" s="258"/>
      <c r="XA403" s="258"/>
      <c r="XB403" s="258"/>
      <c r="XC403" s="258"/>
      <c r="XD403" s="258"/>
      <c r="XE403" s="258"/>
      <c r="XF403" s="258"/>
      <c r="XG403" s="258"/>
      <c r="XH403" s="258"/>
      <c r="XI403" s="258"/>
      <c r="XJ403" s="258"/>
      <c r="XK403" s="258"/>
      <c r="XL403" s="258"/>
      <c r="XM403" s="258"/>
      <c r="XN403" s="258"/>
      <c r="XO403" s="258"/>
      <c r="XP403" s="258"/>
      <c r="XQ403" s="258"/>
      <c r="XR403" s="258"/>
      <c r="XS403" s="258"/>
      <c r="XT403" s="258"/>
      <c r="XU403" s="258"/>
      <c r="XV403" s="258"/>
      <c r="XW403" s="258"/>
      <c r="XX403" s="258"/>
      <c r="XY403" s="258"/>
      <c r="XZ403" s="258"/>
      <c r="YA403" s="258"/>
      <c r="YB403" s="258"/>
      <c r="YC403" s="258"/>
      <c r="YD403" s="258"/>
      <c r="YE403" s="258"/>
      <c r="YF403" s="258"/>
      <c r="YG403" s="258"/>
      <c r="YH403" s="258"/>
      <c r="YI403" s="258"/>
      <c r="YJ403" s="258"/>
      <c r="YK403" s="258"/>
      <c r="YL403" s="258"/>
      <c r="YM403" s="258"/>
      <c r="YN403" s="258"/>
      <c r="YO403" s="258"/>
      <c r="YP403" s="258"/>
      <c r="YQ403" s="258"/>
      <c r="YR403" s="258"/>
      <c r="YS403" s="258"/>
      <c r="YT403" s="258"/>
      <c r="YU403" s="258"/>
      <c r="YV403" s="258"/>
      <c r="YW403" s="258"/>
      <c r="YX403" s="258"/>
      <c r="YY403" s="258"/>
      <c r="YZ403" s="258"/>
      <c r="ZA403" s="258"/>
      <c r="ZB403" s="258"/>
      <c r="ZC403" s="258"/>
      <c r="ZD403" s="258"/>
      <c r="ZE403" s="258"/>
      <c r="ZF403" s="258"/>
      <c r="ZG403" s="258"/>
      <c r="ZH403" s="258"/>
      <c r="ZI403" s="258"/>
      <c r="ZJ403" s="258"/>
      <c r="ZK403" s="258"/>
      <c r="ZL403" s="258"/>
      <c r="ZM403" s="258"/>
      <c r="ZN403" s="258"/>
      <c r="ZO403" s="258"/>
      <c r="ZP403" s="258"/>
      <c r="ZQ403" s="258"/>
      <c r="ZR403" s="258"/>
      <c r="ZS403" s="258"/>
      <c r="ZT403" s="258"/>
      <c r="ZU403" s="258"/>
      <c r="ZV403" s="258"/>
      <c r="ZW403" s="258"/>
      <c r="ZX403" s="258"/>
      <c r="ZY403" s="258"/>
      <c r="ZZ403" s="258"/>
      <c r="AAA403" s="258"/>
      <c r="AAB403" s="258"/>
      <c r="AAC403" s="258"/>
      <c r="AAD403" s="258"/>
      <c r="AAE403" s="258"/>
      <c r="AAF403" s="258"/>
      <c r="AAG403" s="258"/>
      <c r="AAH403" s="258"/>
      <c r="AAI403" s="258"/>
      <c r="AAJ403" s="258"/>
      <c r="AAK403" s="258"/>
      <c r="AAL403" s="258"/>
      <c r="AAM403" s="258"/>
      <c r="AAN403" s="258"/>
      <c r="AAO403" s="258"/>
      <c r="AAP403" s="258"/>
      <c r="AAQ403" s="258"/>
      <c r="AAR403" s="258"/>
      <c r="AAS403" s="258"/>
      <c r="AAT403" s="258"/>
      <c r="AAU403" s="258"/>
      <c r="AAV403" s="258"/>
      <c r="AAW403" s="258"/>
      <c r="AAX403" s="258"/>
      <c r="AAY403" s="258"/>
      <c r="AAZ403" s="258"/>
      <c r="ABA403" s="258"/>
      <c r="ABB403" s="258"/>
      <c r="ABC403" s="258"/>
      <c r="ABD403" s="258"/>
      <c r="ABE403" s="258"/>
      <c r="ABF403" s="258"/>
      <c r="ABG403" s="258"/>
      <c r="ABH403" s="258"/>
      <c r="ABI403" s="258"/>
      <c r="ABJ403" s="258"/>
      <c r="ABK403" s="258"/>
      <c r="ABL403" s="258"/>
      <c r="ABM403" s="258"/>
      <c r="ABN403" s="258"/>
      <c r="ABO403" s="258"/>
      <c r="ABP403" s="258"/>
      <c r="ABQ403" s="258"/>
      <c r="ABR403" s="258"/>
      <c r="ABS403" s="258"/>
      <c r="ABT403" s="258"/>
      <c r="ABU403" s="258"/>
      <c r="ABV403" s="258"/>
      <c r="ABW403" s="258"/>
      <c r="ABX403" s="258"/>
      <c r="ABY403" s="258"/>
      <c r="ABZ403" s="258"/>
      <c r="ACA403" s="258"/>
      <c r="ACB403" s="258"/>
      <c r="ACC403" s="258"/>
      <c r="ACD403" s="258"/>
      <c r="ACE403" s="258"/>
      <c r="ACF403" s="258"/>
      <c r="ACG403" s="258"/>
      <c r="ACH403" s="258"/>
      <c r="ACI403" s="258"/>
      <c r="ACJ403" s="258"/>
      <c r="ACK403" s="258"/>
      <c r="ACL403" s="258"/>
      <c r="ACM403" s="258"/>
      <c r="ACN403" s="258"/>
      <c r="ACO403" s="258"/>
      <c r="ACP403" s="258"/>
      <c r="ACQ403" s="258"/>
      <c r="ACR403" s="258"/>
      <c r="ACS403" s="258"/>
      <c r="ACT403" s="258"/>
      <c r="ACU403" s="258"/>
      <c r="ACV403" s="258"/>
      <c r="ACW403" s="258"/>
      <c r="ACX403" s="258"/>
      <c r="ACY403" s="258"/>
      <c r="ACZ403" s="258"/>
      <c r="ADA403" s="258"/>
      <c r="ADB403" s="258"/>
      <c r="ADC403" s="258"/>
      <c r="ADD403" s="258"/>
      <c r="ADE403" s="258"/>
      <c r="ADF403" s="258"/>
      <c r="ADG403" s="258"/>
      <c r="ADH403" s="258"/>
      <c r="ADI403" s="258"/>
      <c r="ADJ403" s="258"/>
      <c r="ADK403" s="258"/>
      <c r="ADL403" s="258"/>
      <c r="ADM403" s="258"/>
      <c r="ADN403" s="258"/>
      <c r="ADO403" s="258"/>
      <c r="ADP403" s="258"/>
      <c r="ADQ403" s="258"/>
      <c r="ADR403" s="258"/>
      <c r="ADS403" s="258"/>
      <c r="ADT403" s="258"/>
      <c r="ADU403" s="258"/>
      <c r="ADV403" s="258"/>
      <c r="ADW403" s="258"/>
      <c r="ADX403" s="258"/>
      <c r="ADY403" s="258"/>
      <c r="ADZ403" s="258"/>
      <c r="AEA403" s="258"/>
      <c r="AEB403" s="258"/>
      <c r="AEC403" s="258"/>
      <c r="AED403" s="258"/>
      <c r="AEE403" s="258"/>
      <c r="AEF403" s="258"/>
      <c r="AEG403" s="258"/>
      <c r="AEH403" s="258"/>
      <c r="AEI403" s="258"/>
      <c r="AEJ403" s="258"/>
      <c r="AEK403" s="258"/>
      <c r="AEL403" s="258"/>
      <c r="AEM403" s="258"/>
      <c r="AEN403" s="258"/>
      <c r="AEO403" s="258"/>
      <c r="AEP403" s="258"/>
      <c r="AEQ403" s="258"/>
      <c r="AER403" s="258"/>
      <c r="AES403" s="258"/>
      <c r="AET403" s="258"/>
      <c r="AEU403" s="258"/>
      <c r="AEV403" s="258"/>
      <c r="AEW403" s="258"/>
      <c r="AEX403" s="258"/>
      <c r="AEY403" s="258"/>
      <c r="AEZ403" s="258"/>
      <c r="AFA403" s="258"/>
      <c r="AFB403" s="258"/>
      <c r="AFC403" s="258"/>
      <c r="AFD403" s="258"/>
      <c r="AFE403" s="258"/>
      <c r="AFF403" s="258"/>
      <c r="AFG403" s="258"/>
      <c r="AFH403" s="258"/>
      <c r="AFI403" s="258"/>
      <c r="AFJ403" s="258"/>
      <c r="AFK403" s="258"/>
      <c r="AFL403" s="258"/>
      <c r="AFM403" s="258"/>
      <c r="AFN403" s="258"/>
      <c r="AFO403" s="258"/>
      <c r="AFP403" s="258"/>
      <c r="AFQ403" s="258"/>
      <c r="AFR403" s="258"/>
      <c r="AFS403" s="258"/>
      <c r="AFT403" s="258"/>
      <c r="AFU403" s="258"/>
      <c r="AFV403" s="258"/>
      <c r="AFW403" s="258"/>
      <c r="AFX403" s="258"/>
      <c r="AFY403" s="258"/>
      <c r="AFZ403" s="258"/>
      <c r="AGA403" s="258"/>
      <c r="AGB403" s="258"/>
      <c r="AGC403" s="258"/>
      <c r="AGD403" s="258"/>
      <c r="AGE403" s="258"/>
      <c r="AGF403" s="258"/>
      <c r="AGG403" s="258"/>
      <c r="AGH403" s="258"/>
      <c r="AGI403" s="258"/>
      <c r="AGJ403" s="258"/>
      <c r="AGK403" s="258"/>
      <c r="AGL403" s="258"/>
      <c r="AGM403" s="258"/>
      <c r="AGN403" s="258"/>
      <c r="AGO403" s="258"/>
      <c r="AGP403" s="258"/>
      <c r="AGQ403" s="258"/>
      <c r="AGR403" s="258"/>
      <c r="AGS403" s="258"/>
      <c r="AGT403" s="258"/>
      <c r="AGU403" s="258"/>
      <c r="AGV403" s="258"/>
      <c r="AGW403" s="258"/>
      <c r="AGX403" s="258"/>
      <c r="AGY403" s="258"/>
      <c r="AGZ403" s="258"/>
      <c r="AHA403" s="258"/>
      <c r="AHB403" s="258"/>
      <c r="AHC403" s="258"/>
      <c r="AHD403" s="258"/>
      <c r="AHE403" s="258"/>
      <c r="AHF403" s="258"/>
      <c r="AHG403" s="258"/>
      <c r="AHH403" s="258"/>
      <c r="AHI403" s="258"/>
      <c r="AHJ403" s="258"/>
      <c r="AHK403" s="258"/>
      <c r="AHL403" s="258"/>
      <c r="AHM403" s="258"/>
      <c r="AHN403" s="258"/>
      <c r="AHO403" s="258"/>
      <c r="AHP403" s="258"/>
      <c r="AHQ403" s="258"/>
      <c r="AHR403" s="258"/>
      <c r="AHS403" s="258"/>
      <c r="AHT403" s="258"/>
      <c r="AHU403" s="258"/>
      <c r="AHV403" s="258"/>
      <c r="AHW403" s="258"/>
      <c r="AHX403" s="258"/>
      <c r="AHY403" s="258"/>
      <c r="AHZ403" s="258"/>
      <c r="AIA403" s="258"/>
      <c r="AIB403" s="258"/>
      <c r="AIC403" s="258"/>
      <c r="AID403" s="258"/>
      <c r="AIE403" s="258"/>
      <c r="AIF403" s="258"/>
      <c r="AIG403" s="258"/>
      <c r="AIH403" s="258"/>
      <c r="AII403" s="258"/>
      <c r="AIJ403" s="258"/>
      <c r="AIK403" s="258"/>
      <c r="AIL403" s="258"/>
      <c r="AIM403" s="258"/>
      <c r="AIN403" s="258"/>
      <c r="AIO403" s="258"/>
      <c r="AIP403" s="258"/>
      <c r="AIQ403" s="258"/>
      <c r="AIR403" s="258"/>
      <c r="AIS403" s="258"/>
      <c r="AIT403" s="258"/>
      <c r="AIU403" s="258"/>
      <c r="AIV403" s="258"/>
      <c r="AIW403" s="258"/>
      <c r="AIX403" s="258"/>
      <c r="AIY403" s="258"/>
      <c r="AIZ403" s="258"/>
      <c r="AJA403" s="258"/>
      <c r="AJB403" s="258"/>
      <c r="AJC403" s="258"/>
      <c r="AJD403" s="258"/>
      <c r="AJE403" s="258"/>
      <c r="AJF403" s="258"/>
      <c r="AJG403" s="258"/>
      <c r="AJH403" s="258"/>
      <c r="AJI403" s="258"/>
      <c r="AJJ403" s="258"/>
      <c r="AJK403" s="258"/>
      <c r="AJL403" s="258"/>
      <c r="AJM403" s="258"/>
      <c r="AJN403" s="258"/>
      <c r="AJO403" s="258"/>
      <c r="AJP403" s="258"/>
      <c r="AJQ403" s="258"/>
      <c r="AJR403" s="258"/>
      <c r="AJS403" s="258"/>
      <c r="AJT403" s="258"/>
      <c r="AJU403" s="258"/>
      <c r="AJV403" s="258"/>
      <c r="AJW403" s="258"/>
      <c r="AJX403" s="258"/>
      <c r="AJY403" s="258"/>
      <c r="AJZ403" s="258"/>
      <c r="AKA403" s="258"/>
      <c r="AKB403" s="258"/>
      <c r="AKC403" s="258"/>
      <c r="AKD403" s="258"/>
      <c r="AKE403" s="258"/>
      <c r="AKF403" s="258"/>
      <c r="AKG403" s="258"/>
      <c r="AKH403" s="258"/>
      <c r="AKI403" s="258"/>
      <c r="AKJ403" s="258"/>
      <c r="AKK403" s="258"/>
      <c r="AKL403" s="258"/>
      <c r="AKM403" s="258"/>
      <c r="AKN403" s="258"/>
      <c r="AKO403" s="258"/>
      <c r="AKP403" s="258"/>
      <c r="AKQ403" s="258"/>
      <c r="AKR403" s="258"/>
      <c r="AKS403" s="258"/>
      <c r="AKT403" s="258"/>
      <c r="AKU403" s="258"/>
      <c r="AKV403" s="258"/>
      <c r="AKW403" s="258"/>
      <c r="AKX403" s="258"/>
      <c r="AKY403" s="258"/>
      <c r="AKZ403" s="258"/>
      <c r="ALA403" s="258"/>
      <c r="ALB403" s="258"/>
      <c r="ALC403" s="258"/>
      <c r="ALD403" s="258"/>
      <c r="ALE403" s="258"/>
      <c r="ALF403" s="258"/>
      <c r="ALG403" s="258"/>
      <c r="ALH403" s="258"/>
      <c r="ALI403" s="258"/>
      <c r="ALJ403" s="258"/>
      <c r="ALK403" s="258"/>
      <c r="ALL403" s="258"/>
      <c r="ALM403" s="258"/>
      <c r="ALN403" s="258"/>
      <c r="ALO403" s="258"/>
      <c r="ALP403" s="258"/>
      <c r="ALQ403" s="258"/>
      <c r="ALR403" s="258"/>
      <c r="ALS403" s="258"/>
      <c r="ALT403" s="258"/>
      <c r="ALU403" s="258"/>
      <c r="ALV403" s="258"/>
      <c r="ALW403" s="258"/>
      <c r="ALX403" s="258"/>
      <c r="ALY403" s="258"/>
      <c r="ALZ403" s="258"/>
      <c r="AMA403" s="258"/>
      <c r="AMB403" s="258"/>
      <c r="AMC403" s="258"/>
    </row>
    <row r="404" customFormat="false" ht="27.75" hidden="false" customHeight="true" outlineLevel="0" collapsed="false">
      <c r="A404" s="930"/>
      <c r="B404" s="930"/>
      <c r="C404" s="930"/>
      <c r="D404" s="930"/>
      <c r="E404" s="930"/>
      <c r="F404" s="930"/>
      <c r="G404" s="931" t="s">
        <v>134</v>
      </c>
      <c r="H404" s="932" t="n">
        <f aca="false">Dados!D44</f>
        <v>0.05</v>
      </c>
      <c r="I404" s="933" t="n">
        <f aca="false">SUM(I402:I403)</f>
        <v>0</v>
      </c>
      <c r="J404" s="934"/>
      <c r="L404" s="468"/>
      <c r="M404" s="468"/>
      <c r="N404" s="468"/>
      <c r="O404" s="468"/>
      <c r="P404" s="468"/>
      <c r="Q404" s="468"/>
      <c r="R404" s="468"/>
      <c r="S404" s="837"/>
      <c r="W404" s="258"/>
      <c r="X404" s="258"/>
      <c r="Y404" s="258"/>
      <c r="Z404" s="258"/>
      <c r="AA404" s="258"/>
      <c r="AB404" s="258"/>
      <c r="AC404" s="258"/>
      <c r="AD404" s="258"/>
      <c r="AE404" s="258"/>
      <c r="AF404" s="258"/>
      <c r="AG404" s="258"/>
      <c r="AH404" s="258"/>
      <c r="AI404" s="258"/>
      <c r="AJ404" s="258"/>
      <c r="AK404" s="258"/>
      <c r="AL404" s="258"/>
      <c r="AM404" s="258"/>
      <c r="AN404" s="258"/>
      <c r="AO404" s="258"/>
      <c r="AP404" s="258"/>
      <c r="AQ404" s="258"/>
      <c r="AR404" s="258"/>
      <c r="AS404" s="258"/>
      <c r="AT404" s="258"/>
      <c r="AU404" s="258"/>
      <c r="AV404" s="258"/>
      <c r="AW404" s="258"/>
      <c r="AX404" s="258"/>
      <c r="AY404" s="258"/>
      <c r="AZ404" s="258"/>
      <c r="BA404" s="258"/>
      <c r="BB404" s="258"/>
      <c r="BC404" s="258"/>
      <c r="BD404" s="258"/>
      <c r="BE404" s="258"/>
      <c r="BF404" s="258"/>
      <c r="BG404" s="258"/>
      <c r="BH404" s="258"/>
      <c r="BI404" s="258"/>
      <c r="BJ404" s="258"/>
      <c r="BK404" s="258"/>
      <c r="BL404" s="258"/>
      <c r="BM404" s="258"/>
      <c r="BN404" s="258"/>
      <c r="BO404" s="258"/>
      <c r="BP404" s="258"/>
      <c r="BQ404" s="258"/>
      <c r="BR404" s="258"/>
      <c r="BS404" s="258"/>
      <c r="BT404" s="258"/>
      <c r="BU404" s="258"/>
      <c r="BV404" s="258"/>
      <c r="BW404" s="258"/>
      <c r="BX404" s="258"/>
      <c r="BY404" s="258"/>
      <c r="BZ404" s="258"/>
      <c r="CA404" s="258"/>
      <c r="CB404" s="258"/>
      <c r="CC404" s="258"/>
      <c r="CD404" s="258"/>
      <c r="CE404" s="258"/>
      <c r="CF404" s="258"/>
      <c r="CG404" s="258"/>
      <c r="CH404" s="258"/>
      <c r="CI404" s="258"/>
      <c r="CJ404" s="258"/>
      <c r="CK404" s="258"/>
      <c r="CL404" s="258"/>
      <c r="CM404" s="258"/>
      <c r="CN404" s="258"/>
      <c r="CO404" s="258"/>
      <c r="CP404" s="258"/>
      <c r="CQ404" s="258"/>
      <c r="CR404" s="258"/>
      <c r="CS404" s="258"/>
      <c r="CT404" s="258"/>
      <c r="CU404" s="258"/>
      <c r="CV404" s="258"/>
      <c r="CW404" s="258"/>
      <c r="CX404" s="258"/>
      <c r="CY404" s="258"/>
      <c r="CZ404" s="258"/>
      <c r="DA404" s="258"/>
      <c r="DB404" s="258"/>
      <c r="DC404" s="258"/>
      <c r="DD404" s="258"/>
      <c r="DE404" s="258"/>
      <c r="DF404" s="258"/>
      <c r="DG404" s="258"/>
      <c r="DH404" s="258"/>
      <c r="DI404" s="258"/>
      <c r="DJ404" s="258"/>
      <c r="DK404" s="258"/>
      <c r="DL404" s="258"/>
      <c r="DM404" s="258"/>
      <c r="DN404" s="258"/>
      <c r="DO404" s="258"/>
      <c r="DP404" s="258"/>
      <c r="DQ404" s="258"/>
      <c r="DR404" s="258"/>
      <c r="DS404" s="258"/>
      <c r="DT404" s="258"/>
      <c r="DU404" s="258"/>
      <c r="DV404" s="258"/>
      <c r="DW404" s="258"/>
      <c r="DX404" s="258"/>
      <c r="DY404" s="258"/>
      <c r="DZ404" s="258"/>
      <c r="EA404" s="258"/>
      <c r="EB404" s="258"/>
      <c r="EC404" s="258"/>
      <c r="ED404" s="258"/>
      <c r="EE404" s="258"/>
      <c r="EF404" s="258"/>
      <c r="EG404" s="258"/>
      <c r="EH404" s="258"/>
      <c r="EI404" s="258"/>
      <c r="EJ404" s="258"/>
      <c r="EK404" s="258"/>
      <c r="EL404" s="258"/>
      <c r="EM404" s="258"/>
      <c r="EN404" s="258"/>
      <c r="EO404" s="258"/>
      <c r="EP404" s="258"/>
      <c r="EQ404" s="258"/>
      <c r="ER404" s="258"/>
      <c r="ES404" s="258"/>
      <c r="ET404" s="258"/>
      <c r="EU404" s="258"/>
      <c r="EV404" s="258"/>
      <c r="EW404" s="258"/>
      <c r="EX404" s="258"/>
      <c r="EY404" s="258"/>
      <c r="EZ404" s="258"/>
      <c r="FA404" s="258"/>
      <c r="FB404" s="258"/>
      <c r="FC404" s="258"/>
      <c r="FD404" s="258"/>
      <c r="FE404" s="258"/>
      <c r="FF404" s="258"/>
      <c r="FG404" s="258"/>
      <c r="FH404" s="258"/>
      <c r="FI404" s="258"/>
      <c r="FJ404" s="258"/>
      <c r="FK404" s="258"/>
      <c r="FL404" s="258"/>
      <c r="FM404" s="258"/>
      <c r="FN404" s="258"/>
      <c r="FO404" s="258"/>
      <c r="FP404" s="258"/>
      <c r="FQ404" s="258"/>
      <c r="FR404" s="258"/>
      <c r="FS404" s="258"/>
      <c r="FT404" s="258"/>
      <c r="FU404" s="258"/>
      <c r="FV404" s="258"/>
      <c r="FW404" s="258"/>
      <c r="FX404" s="258"/>
      <c r="FY404" s="258"/>
      <c r="FZ404" s="258"/>
      <c r="GA404" s="258"/>
      <c r="GB404" s="258"/>
      <c r="GC404" s="258"/>
      <c r="GD404" s="258"/>
      <c r="GE404" s="258"/>
      <c r="GF404" s="258"/>
      <c r="GG404" s="258"/>
      <c r="GH404" s="258"/>
      <c r="GI404" s="258"/>
      <c r="GJ404" s="258"/>
      <c r="GK404" s="258"/>
      <c r="GL404" s="258"/>
      <c r="GM404" s="258"/>
      <c r="GN404" s="258"/>
      <c r="GO404" s="258"/>
      <c r="GP404" s="258"/>
      <c r="GQ404" s="258"/>
      <c r="GR404" s="258"/>
      <c r="GS404" s="258"/>
      <c r="GT404" s="258"/>
      <c r="GU404" s="258"/>
      <c r="GV404" s="258"/>
      <c r="GW404" s="258"/>
      <c r="GX404" s="258"/>
      <c r="GY404" s="258"/>
      <c r="GZ404" s="258"/>
      <c r="HA404" s="258"/>
      <c r="HB404" s="258"/>
      <c r="HC404" s="258"/>
      <c r="HD404" s="258"/>
      <c r="HE404" s="258"/>
      <c r="HF404" s="258"/>
      <c r="HG404" s="258"/>
      <c r="HH404" s="258"/>
      <c r="HI404" s="258"/>
      <c r="HJ404" s="258"/>
      <c r="HK404" s="258"/>
      <c r="HL404" s="258"/>
      <c r="HM404" s="258"/>
      <c r="HN404" s="258"/>
      <c r="HO404" s="258"/>
      <c r="HP404" s="258"/>
      <c r="HQ404" s="258"/>
      <c r="HR404" s="258"/>
      <c r="HS404" s="258"/>
      <c r="HT404" s="258"/>
      <c r="HU404" s="258"/>
      <c r="HV404" s="258"/>
      <c r="HW404" s="258"/>
      <c r="HX404" s="258"/>
      <c r="HY404" s="258"/>
      <c r="HZ404" s="258"/>
      <c r="IA404" s="258"/>
      <c r="IB404" s="258"/>
      <c r="IC404" s="258"/>
      <c r="ID404" s="258"/>
      <c r="IE404" s="258"/>
      <c r="IF404" s="258"/>
      <c r="IG404" s="258"/>
      <c r="IH404" s="258"/>
      <c r="II404" s="258"/>
      <c r="IJ404" s="258"/>
      <c r="IK404" s="258"/>
      <c r="IL404" s="258"/>
      <c r="IM404" s="258"/>
      <c r="IN404" s="258"/>
      <c r="IO404" s="258"/>
      <c r="IP404" s="258"/>
      <c r="IQ404" s="258"/>
      <c r="IR404" s="258"/>
      <c r="IS404" s="258"/>
      <c r="IT404" s="258"/>
      <c r="IU404" s="258"/>
      <c r="IV404" s="258"/>
      <c r="IW404" s="258"/>
      <c r="IX404" s="258"/>
      <c r="IY404" s="258"/>
      <c r="IZ404" s="258"/>
      <c r="JA404" s="258"/>
      <c r="JB404" s="258"/>
      <c r="JC404" s="258"/>
      <c r="JD404" s="258"/>
      <c r="JE404" s="258"/>
      <c r="JF404" s="258"/>
      <c r="JG404" s="258"/>
      <c r="JH404" s="258"/>
      <c r="JI404" s="258"/>
      <c r="JJ404" s="258"/>
      <c r="JK404" s="258"/>
      <c r="JL404" s="258"/>
      <c r="JM404" s="258"/>
      <c r="JN404" s="258"/>
      <c r="JO404" s="258"/>
      <c r="JP404" s="258"/>
      <c r="JQ404" s="258"/>
      <c r="JR404" s="258"/>
      <c r="JS404" s="258"/>
      <c r="JT404" s="258"/>
      <c r="JU404" s="258"/>
      <c r="JV404" s="258"/>
      <c r="JW404" s="258"/>
      <c r="JX404" s="258"/>
      <c r="JY404" s="258"/>
      <c r="JZ404" s="258"/>
      <c r="KA404" s="258"/>
      <c r="KB404" s="258"/>
      <c r="KC404" s="258"/>
      <c r="KD404" s="258"/>
      <c r="KE404" s="258"/>
      <c r="KF404" s="258"/>
      <c r="KG404" s="258"/>
      <c r="KH404" s="258"/>
      <c r="KI404" s="258"/>
      <c r="KJ404" s="258"/>
      <c r="KK404" s="258"/>
      <c r="KL404" s="258"/>
      <c r="KM404" s="258"/>
      <c r="KN404" s="258"/>
      <c r="KO404" s="258"/>
      <c r="KP404" s="258"/>
      <c r="KQ404" s="258"/>
      <c r="KR404" s="258"/>
      <c r="KS404" s="258"/>
      <c r="KT404" s="258"/>
      <c r="KU404" s="258"/>
      <c r="KV404" s="258"/>
      <c r="KW404" s="258"/>
      <c r="KX404" s="258"/>
      <c r="KY404" s="258"/>
      <c r="KZ404" s="258"/>
      <c r="LA404" s="258"/>
      <c r="LB404" s="258"/>
      <c r="LC404" s="258"/>
      <c r="LD404" s="258"/>
      <c r="LE404" s="258"/>
      <c r="LF404" s="258"/>
      <c r="LG404" s="258"/>
      <c r="LH404" s="258"/>
      <c r="LI404" s="258"/>
      <c r="LJ404" s="258"/>
      <c r="LK404" s="258"/>
      <c r="LL404" s="258"/>
      <c r="LM404" s="258"/>
      <c r="LN404" s="258"/>
      <c r="LO404" s="258"/>
      <c r="LP404" s="258"/>
      <c r="LQ404" s="258"/>
      <c r="LR404" s="258"/>
      <c r="LS404" s="258"/>
      <c r="LT404" s="258"/>
      <c r="LU404" s="258"/>
      <c r="LV404" s="258"/>
      <c r="LW404" s="258"/>
      <c r="LX404" s="258"/>
      <c r="LY404" s="258"/>
      <c r="LZ404" s="258"/>
      <c r="MA404" s="258"/>
      <c r="MB404" s="258"/>
      <c r="MC404" s="258"/>
      <c r="MD404" s="258"/>
      <c r="ME404" s="258"/>
      <c r="MF404" s="258"/>
      <c r="MG404" s="258"/>
      <c r="MH404" s="258"/>
      <c r="MI404" s="258"/>
      <c r="MJ404" s="258"/>
      <c r="MK404" s="258"/>
      <c r="ML404" s="258"/>
      <c r="MM404" s="258"/>
      <c r="MN404" s="258"/>
      <c r="MO404" s="258"/>
      <c r="MP404" s="258"/>
      <c r="MQ404" s="258"/>
      <c r="MR404" s="258"/>
      <c r="MS404" s="258"/>
      <c r="MT404" s="258"/>
      <c r="MU404" s="258"/>
      <c r="MV404" s="258"/>
      <c r="MW404" s="258"/>
      <c r="MX404" s="258"/>
      <c r="MY404" s="258"/>
      <c r="MZ404" s="258"/>
      <c r="NA404" s="258"/>
      <c r="NB404" s="258"/>
      <c r="NC404" s="258"/>
      <c r="ND404" s="258"/>
      <c r="NE404" s="258"/>
      <c r="NF404" s="258"/>
      <c r="NG404" s="258"/>
      <c r="NH404" s="258"/>
      <c r="NI404" s="258"/>
      <c r="NJ404" s="258"/>
      <c r="NK404" s="258"/>
      <c r="NL404" s="258"/>
      <c r="NM404" s="258"/>
      <c r="NN404" s="258"/>
      <c r="NO404" s="258"/>
      <c r="NP404" s="258"/>
      <c r="NQ404" s="258"/>
      <c r="NR404" s="258"/>
      <c r="NS404" s="258"/>
      <c r="NT404" s="258"/>
      <c r="NU404" s="258"/>
      <c r="NV404" s="258"/>
      <c r="NW404" s="258"/>
      <c r="NX404" s="258"/>
      <c r="NY404" s="258"/>
      <c r="NZ404" s="258"/>
      <c r="OA404" s="258"/>
      <c r="OB404" s="258"/>
      <c r="OC404" s="258"/>
      <c r="OD404" s="258"/>
      <c r="OE404" s="258"/>
      <c r="OF404" s="258"/>
      <c r="OG404" s="258"/>
      <c r="OH404" s="258"/>
      <c r="OI404" s="258"/>
      <c r="OJ404" s="258"/>
      <c r="OK404" s="258"/>
      <c r="OL404" s="258"/>
      <c r="OM404" s="258"/>
      <c r="ON404" s="258"/>
      <c r="OO404" s="258"/>
      <c r="OP404" s="258"/>
      <c r="OQ404" s="258"/>
      <c r="OR404" s="258"/>
      <c r="OS404" s="258"/>
      <c r="OT404" s="258"/>
      <c r="OU404" s="258"/>
      <c r="OV404" s="258"/>
      <c r="OW404" s="258"/>
      <c r="OX404" s="258"/>
      <c r="OY404" s="258"/>
      <c r="OZ404" s="258"/>
      <c r="PA404" s="258"/>
      <c r="PB404" s="258"/>
      <c r="PC404" s="258"/>
      <c r="PD404" s="258"/>
      <c r="PE404" s="258"/>
      <c r="PF404" s="258"/>
      <c r="PG404" s="258"/>
      <c r="PH404" s="258"/>
      <c r="PI404" s="258"/>
      <c r="PJ404" s="258"/>
      <c r="PK404" s="258"/>
      <c r="PL404" s="258"/>
      <c r="PM404" s="258"/>
      <c r="PN404" s="258"/>
      <c r="PO404" s="258"/>
      <c r="PP404" s="258"/>
      <c r="PQ404" s="258"/>
      <c r="PR404" s="258"/>
      <c r="PS404" s="258"/>
      <c r="PT404" s="258"/>
      <c r="PU404" s="258"/>
      <c r="PV404" s="258"/>
      <c r="PW404" s="258"/>
      <c r="PX404" s="258"/>
      <c r="PY404" s="258"/>
      <c r="PZ404" s="258"/>
      <c r="QA404" s="258"/>
      <c r="QB404" s="258"/>
      <c r="QC404" s="258"/>
      <c r="QD404" s="258"/>
      <c r="QE404" s="258"/>
      <c r="QF404" s="258"/>
      <c r="QG404" s="258"/>
      <c r="QH404" s="258"/>
      <c r="QI404" s="258"/>
      <c r="QJ404" s="258"/>
      <c r="QK404" s="258"/>
      <c r="QL404" s="258"/>
      <c r="QM404" s="258"/>
      <c r="QN404" s="258"/>
      <c r="QO404" s="258"/>
      <c r="QP404" s="258"/>
      <c r="QQ404" s="258"/>
      <c r="QR404" s="258"/>
      <c r="QS404" s="258"/>
      <c r="QT404" s="258"/>
      <c r="QU404" s="258"/>
      <c r="QV404" s="258"/>
      <c r="QW404" s="258"/>
      <c r="QX404" s="258"/>
      <c r="QY404" s="258"/>
      <c r="QZ404" s="258"/>
      <c r="RA404" s="258"/>
      <c r="RB404" s="258"/>
      <c r="RC404" s="258"/>
      <c r="RD404" s="258"/>
      <c r="RE404" s="258"/>
      <c r="RF404" s="258"/>
      <c r="RG404" s="258"/>
      <c r="RH404" s="258"/>
      <c r="RI404" s="258"/>
      <c r="RJ404" s="258"/>
      <c r="RK404" s="258"/>
      <c r="RL404" s="258"/>
      <c r="RM404" s="258"/>
      <c r="RN404" s="258"/>
      <c r="RO404" s="258"/>
      <c r="RP404" s="258"/>
      <c r="RQ404" s="258"/>
      <c r="RR404" s="258"/>
      <c r="RS404" s="258"/>
      <c r="RT404" s="258"/>
      <c r="RU404" s="258"/>
      <c r="RV404" s="258"/>
      <c r="RW404" s="258"/>
      <c r="RX404" s="258"/>
      <c r="RY404" s="258"/>
      <c r="RZ404" s="258"/>
      <c r="SA404" s="258"/>
      <c r="SB404" s="258"/>
      <c r="SC404" s="258"/>
      <c r="SD404" s="258"/>
      <c r="SE404" s="258"/>
      <c r="SF404" s="258"/>
      <c r="SG404" s="258"/>
      <c r="SH404" s="258"/>
      <c r="SI404" s="258"/>
      <c r="SJ404" s="258"/>
      <c r="SK404" s="258"/>
      <c r="SL404" s="258"/>
      <c r="SM404" s="258"/>
      <c r="SN404" s="258"/>
      <c r="SO404" s="258"/>
      <c r="SP404" s="258"/>
      <c r="SQ404" s="258"/>
      <c r="SR404" s="258"/>
      <c r="SS404" s="258"/>
      <c r="ST404" s="258"/>
      <c r="SU404" s="258"/>
      <c r="SV404" s="258"/>
      <c r="SW404" s="258"/>
      <c r="SX404" s="258"/>
      <c r="SY404" s="258"/>
      <c r="SZ404" s="258"/>
      <c r="TA404" s="258"/>
      <c r="TB404" s="258"/>
      <c r="TC404" s="258"/>
      <c r="TD404" s="258"/>
      <c r="TE404" s="258"/>
      <c r="TF404" s="258"/>
      <c r="TG404" s="258"/>
      <c r="TH404" s="258"/>
      <c r="TI404" s="258"/>
      <c r="TJ404" s="258"/>
      <c r="TK404" s="258"/>
      <c r="TL404" s="258"/>
      <c r="TM404" s="258"/>
      <c r="TN404" s="258"/>
      <c r="TO404" s="258"/>
      <c r="TP404" s="258"/>
      <c r="TQ404" s="258"/>
      <c r="TR404" s="258"/>
      <c r="TS404" s="258"/>
      <c r="TT404" s="258"/>
      <c r="TU404" s="258"/>
      <c r="TV404" s="258"/>
      <c r="TW404" s="258"/>
      <c r="TX404" s="258"/>
      <c r="TY404" s="258"/>
      <c r="TZ404" s="258"/>
      <c r="UA404" s="258"/>
      <c r="UB404" s="258"/>
      <c r="UC404" s="258"/>
      <c r="UD404" s="258"/>
      <c r="UE404" s="258"/>
      <c r="UF404" s="258"/>
      <c r="UG404" s="258"/>
      <c r="UH404" s="258"/>
      <c r="UI404" s="258"/>
      <c r="UJ404" s="258"/>
      <c r="UK404" s="258"/>
      <c r="UL404" s="258"/>
      <c r="UM404" s="258"/>
      <c r="UN404" s="258"/>
      <c r="UO404" s="258"/>
      <c r="UP404" s="258"/>
      <c r="UQ404" s="258"/>
      <c r="UR404" s="258"/>
      <c r="US404" s="258"/>
      <c r="UT404" s="258"/>
      <c r="UU404" s="258"/>
      <c r="UV404" s="258"/>
      <c r="UW404" s="258"/>
      <c r="UX404" s="258"/>
      <c r="UY404" s="258"/>
      <c r="UZ404" s="258"/>
      <c r="VA404" s="258"/>
      <c r="VB404" s="258"/>
      <c r="VC404" s="258"/>
      <c r="VD404" s="258"/>
      <c r="VE404" s="258"/>
      <c r="VF404" s="258"/>
      <c r="VG404" s="258"/>
      <c r="VH404" s="258"/>
      <c r="VI404" s="258"/>
      <c r="VJ404" s="258"/>
      <c r="VK404" s="258"/>
      <c r="VL404" s="258"/>
      <c r="VM404" s="258"/>
      <c r="VN404" s="258"/>
      <c r="VO404" s="258"/>
      <c r="VP404" s="258"/>
      <c r="VQ404" s="258"/>
      <c r="VR404" s="258"/>
      <c r="VS404" s="258"/>
      <c r="VT404" s="258"/>
      <c r="VU404" s="258"/>
      <c r="VV404" s="258"/>
      <c r="VW404" s="258"/>
      <c r="VX404" s="258"/>
      <c r="VY404" s="258"/>
      <c r="VZ404" s="258"/>
      <c r="WA404" s="258"/>
      <c r="WB404" s="258"/>
      <c r="WC404" s="258"/>
      <c r="WD404" s="258"/>
      <c r="WE404" s="258"/>
      <c r="WF404" s="258"/>
      <c r="WG404" s="258"/>
      <c r="WH404" s="258"/>
      <c r="WI404" s="258"/>
      <c r="WJ404" s="258"/>
      <c r="WK404" s="258"/>
      <c r="WL404" s="258"/>
      <c r="WM404" s="258"/>
      <c r="WN404" s="258"/>
      <c r="WO404" s="258"/>
      <c r="WP404" s="258"/>
      <c r="WQ404" s="258"/>
      <c r="WR404" s="258"/>
      <c r="WS404" s="258"/>
      <c r="WT404" s="258"/>
      <c r="WU404" s="258"/>
      <c r="WV404" s="258"/>
      <c r="WW404" s="258"/>
      <c r="WX404" s="258"/>
      <c r="WY404" s="258"/>
      <c r="WZ404" s="258"/>
      <c r="XA404" s="258"/>
      <c r="XB404" s="258"/>
      <c r="XC404" s="258"/>
      <c r="XD404" s="258"/>
      <c r="XE404" s="258"/>
      <c r="XF404" s="258"/>
      <c r="XG404" s="258"/>
      <c r="XH404" s="258"/>
      <c r="XI404" s="258"/>
      <c r="XJ404" s="258"/>
      <c r="XK404" s="258"/>
      <c r="XL404" s="258"/>
      <c r="XM404" s="258"/>
      <c r="XN404" s="258"/>
      <c r="XO404" s="258"/>
      <c r="XP404" s="258"/>
      <c r="XQ404" s="258"/>
      <c r="XR404" s="258"/>
      <c r="XS404" s="258"/>
      <c r="XT404" s="258"/>
      <c r="XU404" s="258"/>
      <c r="XV404" s="258"/>
      <c r="XW404" s="258"/>
      <c r="XX404" s="258"/>
      <c r="XY404" s="258"/>
      <c r="XZ404" s="258"/>
      <c r="YA404" s="258"/>
      <c r="YB404" s="258"/>
      <c r="YC404" s="258"/>
      <c r="YD404" s="258"/>
      <c r="YE404" s="258"/>
      <c r="YF404" s="258"/>
      <c r="YG404" s="258"/>
      <c r="YH404" s="258"/>
      <c r="YI404" s="258"/>
      <c r="YJ404" s="258"/>
      <c r="YK404" s="258"/>
      <c r="YL404" s="258"/>
      <c r="YM404" s="258"/>
      <c r="YN404" s="258"/>
      <c r="YO404" s="258"/>
      <c r="YP404" s="258"/>
      <c r="YQ404" s="258"/>
      <c r="YR404" s="258"/>
      <c r="YS404" s="258"/>
      <c r="YT404" s="258"/>
      <c r="YU404" s="258"/>
      <c r="YV404" s="258"/>
      <c r="YW404" s="258"/>
      <c r="YX404" s="258"/>
      <c r="YY404" s="258"/>
      <c r="YZ404" s="258"/>
      <c r="ZA404" s="258"/>
      <c r="ZB404" s="258"/>
      <c r="ZC404" s="258"/>
      <c r="ZD404" s="258"/>
      <c r="ZE404" s="258"/>
      <c r="ZF404" s="258"/>
      <c r="ZG404" s="258"/>
      <c r="ZH404" s="258"/>
      <c r="ZI404" s="258"/>
      <c r="ZJ404" s="258"/>
      <c r="ZK404" s="258"/>
      <c r="ZL404" s="258"/>
      <c r="ZM404" s="258"/>
      <c r="ZN404" s="258"/>
      <c r="ZO404" s="258"/>
      <c r="ZP404" s="258"/>
      <c r="ZQ404" s="258"/>
      <c r="ZR404" s="258"/>
      <c r="ZS404" s="258"/>
      <c r="ZT404" s="258"/>
      <c r="ZU404" s="258"/>
      <c r="ZV404" s="258"/>
      <c r="ZW404" s="258"/>
      <c r="ZX404" s="258"/>
      <c r="ZY404" s="258"/>
      <c r="ZZ404" s="258"/>
      <c r="AAA404" s="258"/>
      <c r="AAB404" s="258"/>
      <c r="AAC404" s="258"/>
      <c r="AAD404" s="258"/>
      <c r="AAE404" s="258"/>
      <c r="AAF404" s="258"/>
      <c r="AAG404" s="258"/>
      <c r="AAH404" s="258"/>
      <c r="AAI404" s="258"/>
      <c r="AAJ404" s="258"/>
      <c r="AAK404" s="258"/>
      <c r="AAL404" s="258"/>
      <c r="AAM404" s="258"/>
      <c r="AAN404" s="258"/>
      <c r="AAO404" s="258"/>
      <c r="AAP404" s="258"/>
      <c r="AAQ404" s="258"/>
      <c r="AAR404" s="258"/>
      <c r="AAS404" s="258"/>
      <c r="AAT404" s="258"/>
      <c r="AAU404" s="258"/>
      <c r="AAV404" s="258"/>
      <c r="AAW404" s="258"/>
      <c r="AAX404" s="258"/>
      <c r="AAY404" s="258"/>
      <c r="AAZ404" s="258"/>
      <c r="ABA404" s="258"/>
      <c r="ABB404" s="258"/>
      <c r="ABC404" s="258"/>
      <c r="ABD404" s="258"/>
      <c r="ABE404" s="258"/>
      <c r="ABF404" s="258"/>
      <c r="ABG404" s="258"/>
      <c r="ABH404" s="258"/>
      <c r="ABI404" s="258"/>
      <c r="ABJ404" s="258"/>
      <c r="ABK404" s="258"/>
      <c r="ABL404" s="258"/>
      <c r="ABM404" s="258"/>
      <c r="ABN404" s="258"/>
      <c r="ABO404" s="258"/>
      <c r="ABP404" s="258"/>
      <c r="ABQ404" s="258"/>
      <c r="ABR404" s="258"/>
      <c r="ABS404" s="258"/>
      <c r="ABT404" s="258"/>
      <c r="ABU404" s="258"/>
      <c r="ABV404" s="258"/>
      <c r="ABW404" s="258"/>
      <c r="ABX404" s="258"/>
      <c r="ABY404" s="258"/>
      <c r="ABZ404" s="258"/>
      <c r="ACA404" s="258"/>
      <c r="ACB404" s="258"/>
      <c r="ACC404" s="258"/>
      <c r="ACD404" s="258"/>
      <c r="ACE404" s="258"/>
      <c r="ACF404" s="258"/>
      <c r="ACG404" s="258"/>
      <c r="ACH404" s="258"/>
      <c r="ACI404" s="258"/>
      <c r="ACJ404" s="258"/>
      <c r="ACK404" s="258"/>
      <c r="ACL404" s="258"/>
      <c r="ACM404" s="258"/>
      <c r="ACN404" s="258"/>
      <c r="ACO404" s="258"/>
      <c r="ACP404" s="258"/>
      <c r="ACQ404" s="258"/>
      <c r="ACR404" s="258"/>
      <c r="ACS404" s="258"/>
      <c r="ACT404" s="258"/>
      <c r="ACU404" s="258"/>
      <c r="ACV404" s="258"/>
      <c r="ACW404" s="258"/>
      <c r="ACX404" s="258"/>
      <c r="ACY404" s="258"/>
      <c r="ACZ404" s="258"/>
      <c r="ADA404" s="258"/>
      <c r="ADB404" s="258"/>
      <c r="ADC404" s="258"/>
      <c r="ADD404" s="258"/>
      <c r="ADE404" s="258"/>
      <c r="ADF404" s="258"/>
      <c r="ADG404" s="258"/>
      <c r="ADH404" s="258"/>
      <c r="ADI404" s="258"/>
      <c r="ADJ404" s="258"/>
      <c r="ADK404" s="258"/>
      <c r="ADL404" s="258"/>
      <c r="ADM404" s="258"/>
      <c r="ADN404" s="258"/>
      <c r="ADO404" s="258"/>
      <c r="ADP404" s="258"/>
      <c r="ADQ404" s="258"/>
      <c r="ADR404" s="258"/>
      <c r="ADS404" s="258"/>
      <c r="ADT404" s="258"/>
      <c r="ADU404" s="258"/>
      <c r="ADV404" s="258"/>
      <c r="ADW404" s="258"/>
      <c r="ADX404" s="258"/>
      <c r="ADY404" s="258"/>
      <c r="ADZ404" s="258"/>
      <c r="AEA404" s="258"/>
      <c r="AEB404" s="258"/>
      <c r="AEC404" s="258"/>
      <c r="AED404" s="258"/>
      <c r="AEE404" s="258"/>
      <c r="AEF404" s="258"/>
      <c r="AEG404" s="258"/>
      <c r="AEH404" s="258"/>
      <c r="AEI404" s="258"/>
      <c r="AEJ404" s="258"/>
      <c r="AEK404" s="258"/>
      <c r="AEL404" s="258"/>
      <c r="AEM404" s="258"/>
      <c r="AEN404" s="258"/>
      <c r="AEO404" s="258"/>
      <c r="AEP404" s="258"/>
      <c r="AEQ404" s="258"/>
      <c r="AER404" s="258"/>
      <c r="AES404" s="258"/>
      <c r="AET404" s="258"/>
      <c r="AEU404" s="258"/>
      <c r="AEV404" s="258"/>
      <c r="AEW404" s="258"/>
      <c r="AEX404" s="258"/>
      <c r="AEY404" s="258"/>
      <c r="AEZ404" s="258"/>
      <c r="AFA404" s="258"/>
      <c r="AFB404" s="258"/>
      <c r="AFC404" s="258"/>
      <c r="AFD404" s="258"/>
      <c r="AFE404" s="258"/>
      <c r="AFF404" s="258"/>
      <c r="AFG404" s="258"/>
      <c r="AFH404" s="258"/>
      <c r="AFI404" s="258"/>
      <c r="AFJ404" s="258"/>
      <c r="AFK404" s="258"/>
      <c r="AFL404" s="258"/>
      <c r="AFM404" s="258"/>
      <c r="AFN404" s="258"/>
      <c r="AFO404" s="258"/>
      <c r="AFP404" s="258"/>
      <c r="AFQ404" s="258"/>
      <c r="AFR404" s="258"/>
      <c r="AFS404" s="258"/>
      <c r="AFT404" s="258"/>
      <c r="AFU404" s="258"/>
      <c r="AFV404" s="258"/>
      <c r="AFW404" s="258"/>
      <c r="AFX404" s="258"/>
      <c r="AFY404" s="258"/>
      <c r="AFZ404" s="258"/>
      <c r="AGA404" s="258"/>
      <c r="AGB404" s="258"/>
      <c r="AGC404" s="258"/>
      <c r="AGD404" s="258"/>
      <c r="AGE404" s="258"/>
      <c r="AGF404" s="258"/>
      <c r="AGG404" s="258"/>
      <c r="AGH404" s="258"/>
      <c r="AGI404" s="258"/>
      <c r="AGJ404" s="258"/>
      <c r="AGK404" s="258"/>
      <c r="AGL404" s="258"/>
      <c r="AGM404" s="258"/>
      <c r="AGN404" s="258"/>
      <c r="AGO404" s="258"/>
      <c r="AGP404" s="258"/>
      <c r="AGQ404" s="258"/>
      <c r="AGR404" s="258"/>
      <c r="AGS404" s="258"/>
      <c r="AGT404" s="258"/>
      <c r="AGU404" s="258"/>
      <c r="AGV404" s="258"/>
      <c r="AGW404" s="258"/>
      <c r="AGX404" s="258"/>
      <c r="AGY404" s="258"/>
      <c r="AGZ404" s="258"/>
      <c r="AHA404" s="258"/>
      <c r="AHB404" s="258"/>
      <c r="AHC404" s="258"/>
      <c r="AHD404" s="258"/>
      <c r="AHE404" s="258"/>
      <c r="AHF404" s="258"/>
      <c r="AHG404" s="258"/>
      <c r="AHH404" s="258"/>
      <c r="AHI404" s="258"/>
      <c r="AHJ404" s="258"/>
      <c r="AHK404" s="258"/>
      <c r="AHL404" s="258"/>
      <c r="AHM404" s="258"/>
      <c r="AHN404" s="258"/>
      <c r="AHO404" s="258"/>
      <c r="AHP404" s="258"/>
      <c r="AHQ404" s="258"/>
      <c r="AHR404" s="258"/>
      <c r="AHS404" s="258"/>
      <c r="AHT404" s="258"/>
      <c r="AHU404" s="258"/>
      <c r="AHV404" s="258"/>
      <c r="AHW404" s="258"/>
      <c r="AHX404" s="258"/>
      <c r="AHY404" s="258"/>
      <c r="AHZ404" s="258"/>
      <c r="AIA404" s="258"/>
      <c r="AIB404" s="258"/>
      <c r="AIC404" s="258"/>
      <c r="AID404" s="258"/>
      <c r="AIE404" s="258"/>
      <c r="AIF404" s="258"/>
      <c r="AIG404" s="258"/>
      <c r="AIH404" s="258"/>
      <c r="AII404" s="258"/>
      <c r="AIJ404" s="258"/>
      <c r="AIK404" s="258"/>
      <c r="AIL404" s="258"/>
      <c r="AIM404" s="258"/>
      <c r="AIN404" s="258"/>
      <c r="AIO404" s="258"/>
      <c r="AIP404" s="258"/>
      <c r="AIQ404" s="258"/>
      <c r="AIR404" s="258"/>
      <c r="AIS404" s="258"/>
      <c r="AIT404" s="258"/>
      <c r="AIU404" s="258"/>
      <c r="AIV404" s="258"/>
      <c r="AIW404" s="258"/>
      <c r="AIX404" s="258"/>
      <c r="AIY404" s="258"/>
      <c r="AIZ404" s="258"/>
      <c r="AJA404" s="258"/>
      <c r="AJB404" s="258"/>
      <c r="AJC404" s="258"/>
      <c r="AJD404" s="258"/>
      <c r="AJE404" s="258"/>
      <c r="AJF404" s="258"/>
      <c r="AJG404" s="258"/>
      <c r="AJH404" s="258"/>
      <c r="AJI404" s="258"/>
      <c r="AJJ404" s="258"/>
      <c r="AJK404" s="258"/>
      <c r="AJL404" s="258"/>
      <c r="AJM404" s="258"/>
      <c r="AJN404" s="258"/>
      <c r="AJO404" s="258"/>
      <c r="AJP404" s="258"/>
      <c r="AJQ404" s="258"/>
      <c r="AJR404" s="258"/>
      <c r="AJS404" s="258"/>
      <c r="AJT404" s="258"/>
      <c r="AJU404" s="258"/>
      <c r="AJV404" s="258"/>
      <c r="AJW404" s="258"/>
      <c r="AJX404" s="258"/>
      <c r="AJY404" s="258"/>
      <c r="AJZ404" s="258"/>
      <c r="AKA404" s="258"/>
      <c r="AKB404" s="258"/>
      <c r="AKC404" s="258"/>
      <c r="AKD404" s="258"/>
      <c r="AKE404" s="258"/>
      <c r="AKF404" s="258"/>
      <c r="AKG404" s="258"/>
      <c r="AKH404" s="258"/>
      <c r="AKI404" s="258"/>
      <c r="AKJ404" s="258"/>
      <c r="AKK404" s="258"/>
      <c r="AKL404" s="258"/>
      <c r="AKM404" s="258"/>
      <c r="AKN404" s="258"/>
      <c r="AKO404" s="258"/>
      <c r="AKP404" s="258"/>
      <c r="AKQ404" s="258"/>
      <c r="AKR404" s="258"/>
      <c r="AKS404" s="258"/>
      <c r="AKT404" s="258"/>
      <c r="AKU404" s="258"/>
      <c r="AKV404" s="258"/>
      <c r="AKW404" s="258"/>
      <c r="AKX404" s="258"/>
      <c r="AKY404" s="258"/>
      <c r="AKZ404" s="258"/>
      <c r="ALA404" s="258"/>
      <c r="ALB404" s="258"/>
      <c r="ALC404" s="258"/>
      <c r="ALD404" s="258"/>
      <c r="ALE404" s="258"/>
      <c r="ALF404" s="258"/>
      <c r="ALG404" s="258"/>
      <c r="ALH404" s="258"/>
      <c r="ALI404" s="258"/>
      <c r="ALJ404" s="258"/>
      <c r="ALK404" s="258"/>
      <c r="ALL404" s="258"/>
      <c r="ALM404" s="258"/>
      <c r="ALN404" s="258"/>
      <c r="ALO404" s="258"/>
      <c r="ALP404" s="258"/>
      <c r="ALQ404" s="258"/>
      <c r="ALR404" s="258"/>
      <c r="ALS404" s="258"/>
      <c r="ALT404" s="258"/>
      <c r="ALU404" s="258"/>
      <c r="ALV404" s="258"/>
      <c r="ALW404" s="258"/>
      <c r="ALX404" s="258"/>
      <c r="ALY404" s="258"/>
      <c r="ALZ404" s="258"/>
      <c r="AMA404" s="258"/>
      <c r="AMB404" s="258"/>
      <c r="AMC404" s="258"/>
    </row>
    <row r="405" customFormat="false" ht="39.75" hidden="false" customHeight="true" outlineLevel="0" collapsed="false">
      <c r="A405" s="935" t="str">
        <f aca="false">A387</f>
        <v>SUBSEÇÃO JUDICIÁRIA DE TEÓFILO OTONI</v>
      </c>
      <c r="B405" s="935"/>
      <c r="C405" s="935"/>
      <c r="D405" s="935"/>
      <c r="E405" s="935"/>
      <c r="F405" s="935"/>
      <c r="G405" s="935"/>
      <c r="H405" s="935"/>
      <c r="I405" s="936" t="n">
        <f aca="false">I400+I404</f>
        <v>26413.04</v>
      </c>
      <c r="J405" s="937"/>
      <c r="L405" s="468"/>
      <c r="M405" s="468"/>
      <c r="N405" s="468"/>
      <c r="O405" s="468"/>
      <c r="P405" s="468"/>
      <c r="Q405" s="468"/>
      <c r="R405" s="468"/>
      <c r="S405" s="837"/>
    </row>
    <row r="406" customFormat="false" ht="39.75" hidden="false" customHeight="true" outlineLevel="0" collapsed="false">
      <c r="A406" s="846" t="str">
        <f aca="false">UBI!$A$7</f>
        <v>SUBSEÇÃO JUDICIÁRIA DE UBERLÂNDIA</v>
      </c>
      <c r="B406" s="846"/>
      <c r="C406" s="846"/>
      <c r="D406" s="15"/>
      <c r="E406" s="15"/>
      <c r="F406" s="15"/>
      <c r="G406" s="847" t="s">
        <v>12</v>
      </c>
      <c r="H406" s="848" t="n">
        <f aca="false">$H$7</f>
        <v>0</v>
      </c>
      <c r="I406" s="848"/>
      <c r="J406" s="849"/>
      <c r="L406" s="468"/>
      <c r="M406" s="468"/>
      <c r="N406" s="468"/>
      <c r="O406" s="468"/>
      <c r="P406" s="468"/>
      <c r="Q406" s="468"/>
      <c r="R406" s="468"/>
      <c r="S406" s="837"/>
    </row>
    <row r="407" customFormat="false" ht="21.75" hidden="false" customHeight="true" outlineLevel="0" collapsed="false">
      <c r="A407" s="850" t="s">
        <v>508</v>
      </c>
      <c r="B407" s="850"/>
      <c r="C407" s="850"/>
      <c r="D407" s="851" t="n">
        <f aca="false">UBI!$G$53</f>
        <v>8681.46</v>
      </c>
      <c r="E407" s="851" t="n">
        <f aca="false">UBI!$H$53</f>
        <v>0</v>
      </c>
      <c r="F407" s="851" t="n">
        <f aca="false">UBI!$I$53</f>
        <v>0</v>
      </c>
      <c r="G407" s="851" t="n">
        <f aca="false">UBI!$J$53</f>
        <v>0</v>
      </c>
      <c r="H407" s="851" t="n">
        <f aca="false">UBI!$K$53</f>
        <v>8798.56</v>
      </c>
      <c r="I407" s="851" t="n">
        <f aca="false">UBI!$L$53</f>
        <v>10465.54</v>
      </c>
      <c r="J407" s="851"/>
      <c r="L407" s="854" t="n">
        <f aca="false">UBI!G20</f>
        <v>3282.37</v>
      </c>
      <c r="M407" s="854" t="n">
        <f aca="false">UBI!H20</f>
        <v>0</v>
      </c>
      <c r="N407" s="854" t="n">
        <f aca="false">UBI!I20</f>
        <v>0</v>
      </c>
      <c r="O407" s="854" t="n">
        <f aca="false">UBI!J20</f>
        <v>0</v>
      </c>
      <c r="P407" s="854" t="n">
        <f aca="false">UBI!K20</f>
        <v>3282.37</v>
      </c>
      <c r="Q407" s="854" t="n">
        <f aca="false">UBI!L20</f>
        <v>4044.85858305455</v>
      </c>
      <c r="R407" s="468"/>
      <c r="S407" s="837"/>
    </row>
    <row r="408" customFormat="false" ht="21.75" hidden="false" customHeight="true" outlineLevel="0" collapsed="false">
      <c r="A408" s="855" t="s">
        <v>509</v>
      </c>
      <c r="B408" s="855"/>
      <c r="C408" s="855"/>
      <c r="D408" s="856" t="n">
        <f aca="false">Dados!$F$46</f>
        <v>1</v>
      </c>
      <c r="E408" s="856" t="n">
        <f aca="false">Dados!$H$46</f>
        <v>0</v>
      </c>
      <c r="F408" s="856" t="n">
        <f aca="false">Dados!$J$46</f>
        <v>0</v>
      </c>
      <c r="G408" s="856" t="n">
        <f aca="false">Dados!$L$46</f>
        <v>0</v>
      </c>
      <c r="H408" s="856" t="n">
        <f aca="false">Dados!$N$46</f>
        <v>2</v>
      </c>
      <c r="I408" s="856" t="n">
        <f aca="false">Dados!$P$46</f>
        <v>2</v>
      </c>
      <c r="J408" s="943"/>
      <c r="L408" s="468" t="n">
        <f aca="false">L407*D408*D409</f>
        <v>3282.37</v>
      </c>
      <c r="M408" s="468" t="n">
        <f aca="false">M407*E408*E409</f>
        <v>0</v>
      </c>
      <c r="N408" s="468" t="n">
        <f aca="false">N407*F408*F409</f>
        <v>0</v>
      </c>
      <c r="O408" s="468" t="n">
        <f aca="false">O407*G408*G409</f>
        <v>0</v>
      </c>
      <c r="P408" s="468" t="n">
        <f aca="false">P407*H408*H409</f>
        <v>13129.48</v>
      </c>
      <c r="Q408" s="938" t="n">
        <f aca="false">Q407*I408*I409</f>
        <v>16179.4343322182</v>
      </c>
      <c r="R408" s="938" t="n">
        <f aca="false">SUM(L408:Q408)</f>
        <v>32591.2843322182</v>
      </c>
      <c r="S408" s="869" t="n">
        <f aca="false">R408*R3</f>
        <v>10801.2665699896</v>
      </c>
      <c r="T408" s="281" t="s">
        <v>544</v>
      </c>
    </row>
    <row r="409" customFormat="false" ht="21.75" hidden="false" customHeight="true" outlineLevel="0" collapsed="false">
      <c r="A409" s="860" t="s">
        <v>510</v>
      </c>
      <c r="B409" s="860"/>
      <c r="C409" s="860"/>
      <c r="D409" s="861" t="n">
        <f aca="false">Dados!$G$46</f>
        <v>1</v>
      </c>
      <c r="E409" s="861" t="n">
        <f aca="false">Dados!$I$46</f>
        <v>0</v>
      </c>
      <c r="F409" s="861" t="n">
        <f aca="false">Dados!$K$46</f>
        <v>0</v>
      </c>
      <c r="G409" s="861" t="n">
        <f aca="false">Dados!$M$46</f>
        <v>0</v>
      </c>
      <c r="H409" s="861" t="n">
        <f aca="false">Dados!$O$46</f>
        <v>2</v>
      </c>
      <c r="I409" s="861" t="n">
        <f aca="false">Dados!$Q$46</f>
        <v>2</v>
      </c>
      <c r="J409" s="942"/>
      <c r="L409" s="468"/>
      <c r="M409" s="468"/>
      <c r="N409" s="468"/>
      <c r="O409" s="468"/>
      <c r="P409" s="468"/>
      <c r="Q409" s="468"/>
      <c r="R409" s="468"/>
      <c r="S409" s="837"/>
    </row>
    <row r="410" customFormat="false" ht="21.75" hidden="false" customHeight="true" outlineLevel="0" collapsed="false">
      <c r="A410" s="864" t="s">
        <v>5</v>
      </c>
      <c r="B410" s="864"/>
      <c r="C410" s="864"/>
      <c r="D410" s="865" t="n">
        <f aca="false">((D407*D408)*D409)</f>
        <v>8681.46</v>
      </c>
      <c r="E410" s="865" t="n">
        <f aca="false">((E407*E408)*E409)</f>
        <v>0</v>
      </c>
      <c r="F410" s="865" t="n">
        <f aca="false">((F407*F408)*F409)</f>
        <v>0</v>
      </c>
      <c r="G410" s="865" t="n">
        <f aca="false">((G407*G408)*G409)</f>
        <v>0</v>
      </c>
      <c r="H410" s="865" t="n">
        <f aca="false">((H407*H408)*H409)</f>
        <v>35194.24</v>
      </c>
      <c r="I410" s="866" t="n">
        <f aca="false">((I407*I408)*I409)</f>
        <v>41862.16</v>
      </c>
      <c r="J410" s="867"/>
      <c r="L410" s="468"/>
      <c r="M410" s="468"/>
      <c r="N410" s="468"/>
      <c r="O410" s="468"/>
      <c r="P410" s="468"/>
      <c r="Q410" s="468"/>
      <c r="R410" s="468"/>
      <c r="S410" s="837"/>
    </row>
    <row r="411" customFormat="false" ht="22.5" hidden="false" customHeight="true" outlineLevel="0" collapsed="false">
      <c r="A411" s="870" t="s">
        <v>511</v>
      </c>
      <c r="B411" s="871" t="s">
        <v>512</v>
      </c>
      <c r="C411" s="872" t="s">
        <v>513</v>
      </c>
      <c r="D411" s="873" t="n">
        <v>0</v>
      </c>
      <c r="E411" s="873" t="n">
        <v>0</v>
      </c>
      <c r="F411" s="873" t="n">
        <v>0</v>
      </c>
      <c r="G411" s="873" t="n">
        <v>0</v>
      </c>
      <c r="H411" s="873" t="n">
        <v>0</v>
      </c>
      <c r="I411" s="875" t="n">
        <v>0</v>
      </c>
      <c r="J411" s="876"/>
      <c r="L411" s="468"/>
      <c r="M411" s="468"/>
      <c r="N411" s="468"/>
      <c r="O411" s="468"/>
      <c r="P411" s="468"/>
      <c r="Q411" s="468"/>
      <c r="R411" s="468"/>
      <c r="S411" s="837"/>
    </row>
    <row r="412" customFormat="false" ht="22.5" hidden="false" customHeight="true" outlineLevel="0" collapsed="false">
      <c r="A412" s="870"/>
      <c r="B412" s="871"/>
      <c r="C412" s="877" t="s">
        <v>384</v>
      </c>
      <c r="D412" s="878" t="n">
        <f aca="false">ROUND((D407/30*D411),2)</f>
        <v>0</v>
      </c>
      <c r="E412" s="878" t="n">
        <f aca="false">ROUND((E407/30*E411),2)</f>
        <v>0</v>
      </c>
      <c r="F412" s="878" t="n">
        <f aca="false">ROUND((F407/30*F411),2)</f>
        <v>0</v>
      </c>
      <c r="G412" s="878" t="n">
        <f aca="false">ROUND((G407/30*G411),2)</f>
        <v>0</v>
      </c>
      <c r="H412" s="878" t="n">
        <f aca="false">ROUND((H407/30*H411),2)</f>
        <v>0</v>
      </c>
      <c r="I412" s="879" t="n">
        <f aca="false">ROUND((I407/30*I411),2)</f>
        <v>0</v>
      </c>
      <c r="J412" s="880"/>
      <c r="L412" s="468"/>
      <c r="M412" s="468"/>
      <c r="N412" s="468"/>
      <c r="O412" s="468"/>
      <c r="P412" s="468"/>
      <c r="Q412" s="468"/>
      <c r="R412" s="468"/>
      <c r="S412" s="837"/>
    </row>
    <row r="413" customFormat="false" ht="22.5" hidden="false" customHeight="true" outlineLevel="0" collapsed="false">
      <c r="A413" s="870"/>
      <c r="B413" s="881" t="s">
        <v>514</v>
      </c>
      <c r="C413" s="882" t="s">
        <v>515</v>
      </c>
      <c r="D413" s="883" t="n">
        <f aca="false">UBI!$G$87</f>
        <v>7094.47</v>
      </c>
      <c r="E413" s="883" t="n">
        <f aca="false">UBI!$H$87</f>
        <v>0</v>
      </c>
      <c r="F413" s="883" t="n">
        <f aca="false">UBI!$I$87</f>
        <v>0</v>
      </c>
      <c r="G413" s="883" t="n">
        <f aca="false">UBI!$J$87</f>
        <v>0</v>
      </c>
      <c r="H413" s="883" t="n">
        <f aca="false">UBI!$K$87</f>
        <v>7211.55</v>
      </c>
      <c r="I413" s="884" t="n">
        <f aca="false">UBI!$L$87</f>
        <v>8652.69</v>
      </c>
      <c r="J413" s="885"/>
      <c r="L413" s="468"/>
      <c r="M413" s="468"/>
      <c r="N413" s="468"/>
      <c r="O413" s="468"/>
      <c r="P413" s="468"/>
      <c r="Q413" s="468"/>
      <c r="R413" s="468"/>
      <c r="S413" s="837"/>
    </row>
    <row r="414" customFormat="false" ht="22.5" hidden="false" customHeight="true" outlineLevel="0" collapsed="false">
      <c r="A414" s="870"/>
      <c r="B414" s="881"/>
      <c r="C414" s="886" t="s">
        <v>516</v>
      </c>
      <c r="D414" s="887" t="n">
        <v>0</v>
      </c>
      <c r="E414" s="887" t="n">
        <v>0</v>
      </c>
      <c r="F414" s="887" t="n">
        <v>0</v>
      </c>
      <c r="G414" s="887" t="n">
        <v>0</v>
      </c>
      <c r="H414" s="887" t="n">
        <v>0</v>
      </c>
      <c r="I414" s="888" t="n">
        <v>0</v>
      </c>
      <c r="J414" s="889"/>
      <c r="L414" s="468"/>
      <c r="M414" s="468"/>
      <c r="N414" s="468"/>
      <c r="O414" s="468"/>
      <c r="P414" s="468"/>
      <c r="Q414" s="468"/>
      <c r="R414" s="468"/>
      <c r="S414" s="837"/>
    </row>
    <row r="415" customFormat="false" ht="22.5" hidden="false" customHeight="true" outlineLevel="0" collapsed="false">
      <c r="A415" s="870"/>
      <c r="B415" s="881"/>
      <c r="C415" s="890" t="s">
        <v>517</v>
      </c>
      <c r="D415" s="891" t="n">
        <f aca="false">ROUND(((D413/30)*D414),2)</f>
        <v>0</v>
      </c>
      <c r="E415" s="891" t="n">
        <f aca="false">ROUND(((E413/30)*E414),2)</f>
        <v>0</v>
      </c>
      <c r="F415" s="891" t="n">
        <f aca="false">ROUND(((F413/30)*F414),2)</f>
        <v>0</v>
      </c>
      <c r="G415" s="891" t="n">
        <f aca="false">ROUND(((G413/30)*G414),2)</f>
        <v>0</v>
      </c>
      <c r="H415" s="891" t="n">
        <f aca="false">ROUND(((H413/30)*H414),2)</f>
        <v>0</v>
      </c>
      <c r="I415" s="892" t="n">
        <f aca="false">ROUND(((I413/30)*I414),2)</f>
        <v>0</v>
      </c>
      <c r="J415" s="893"/>
      <c r="L415" s="468"/>
      <c r="M415" s="468"/>
      <c r="N415" s="468"/>
      <c r="O415" s="468"/>
      <c r="P415" s="468"/>
      <c r="Q415" s="468"/>
      <c r="R415" s="468"/>
      <c r="S415" s="837"/>
    </row>
    <row r="416" customFormat="false" ht="22.5" hidden="false" customHeight="true" outlineLevel="0" collapsed="false">
      <c r="A416" s="894" t="s">
        <v>518</v>
      </c>
      <c r="B416" s="894"/>
      <c r="C416" s="894"/>
      <c r="D416" s="895" t="n">
        <f aca="false">D412+D415</f>
        <v>0</v>
      </c>
      <c r="E416" s="895" t="n">
        <f aca="false">E412+E415</f>
        <v>0</v>
      </c>
      <c r="F416" s="895" t="n">
        <f aca="false">F412+F415</f>
        <v>0</v>
      </c>
      <c r="G416" s="895" t="n">
        <f aca="false">G412+G415</f>
        <v>0</v>
      </c>
      <c r="H416" s="895" t="n">
        <f aca="false">H412+H415</f>
        <v>0</v>
      </c>
      <c r="I416" s="896" t="n">
        <f aca="false">I412+I415</f>
        <v>0</v>
      </c>
      <c r="J416" s="897"/>
      <c r="L416" s="468"/>
      <c r="M416" s="468"/>
      <c r="N416" s="468"/>
      <c r="O416" s="468"/>
      <c r="P416" s="468"/>
      <c r="Q416" s="468"/>
      <c r="R416" s="468"/>
      <c r="S416" s="837"/>
    </row>
    <row r="417" customFormat="false" ht="24.75" hidden="false" customHeight="true" outlineLevel="0" collapsed="false">
      <c r="A417" s="898" t="str">
        <f aca="false">A37</f>
        <v>TOTAL CATEGORIA</v>
      </c>
      <c r="B417" s="899"/>
      <c r="C417" s="899"/>
      <c r="D417" s="900" t="n">
        <f aca="false">D410-D416</f>
        <v>8681.46</v>
      </c>
      <c r="E417" s="900" t="n">
        <f aca="false">E410-E416</f>
        <v>0</v>
      </c>
      <c r="F417" s="900" t="n">
        <f aca="false">F410-F416</f>
        <v>0</v>
      </c>
      <c r="G417" s="900" t="n">
        <f aca="false">G410-G416</f>
        <v>0</v>
      </c>
      <c r="H417" s="900" t="n">
        <f aca="false">H410-H416</f>
        <v>35194.24</v>
      </c>
      <c r="I417" s="901" t="n">
        <f aca="false">I410-I416</f>
        <v>41862.16</v>
      </c>
      <c r="J417" s="902"/>
      <c r="L417" s="468"/>
      <c r="M417" s="468"/>
      <c r="N417" s="468"/>
      <c r="O417" s="468"/>
      <c r="P417" s="468"/>
      <c r="Q417" s="468"/>
      <c r="R417" s="468"/>
      <c r="S417" s="837"/>
    </row>
    <row r="418" customFormat="false" ht="27.75" hidden="false" customHeight="true" outlineLevel="0" collapsed="false">
      <c r="A418" s="903" t="s">
        <v>534</v>
      </c>
      <c r="B418" s="903"/>
      <c r="C418" s="903"/>
      <c r="D418" s="903"/>
      <c r="E418" s="903"/>
      <c r="F418" s="903"/>
      <c r="G418" s="903"/>
      <c r="H418" s="903"/>
      <c r="I418" s="904" t="n">
        <f aca="false">SUM(D417:I417)</f>
        <v>85737.86</v>
      </c>
      <c r="J418" s="905" t="n">
        <f aca="false">RESUMO!F59</f>
        <v>0</v>
      </c>
      <c r="L418" s="468"/>
      <c r="M418" s="468"/>
      <c r="N418" s="468"/>
      <c r="O418" s="468"/>
      <c r="P418" s="468"/>
      <c r="Q418" s="468"/>
      <c r="R418" s="468"/>
      <c r="S418" s="837"/>
    </row>
    <row r="419" customFormat="false" ht="27.75" hidden="false" customHeight="true" outlineLevel="0" collapsed="false">
      <c r="A419" s="906" t="s">
        <v>521</v>
      </c>
      <c r="B419" s="906"/>
      <c r="C419" s="906"/>
      <c r="D419" s="906"/>
      <c r="E419" s="906"/>
      <c r="F419" s="906"/>
      <c r="G419" s="906"/>
      <c r="H419" s="906"/>
      <c r="I419" s="907" t="n">
        <f aca="false">RESUMO!N31</f>
        <v>85737.86</v>
      </c>
      <c r="J419" s="908"/>
      <c r="L419" s="468"/>
      <c r="M419" s="468"/>
      <c r="N419" s="468"/>
      <c r="O419" s="468"/>
      <c r="P419" s="468"/>
      <c r="Q419" s="468"/>
      <c r="R419" s="468"/>
      <c r="S419" s="837"/>
    </row>
    <row r="420" customFormat="false" ht="24" hidden="false" customHeight="true" outlineLevel="0" collapsed="false">
      <c r="A420" s="909" t="s">
        <v>522</v>
      </c>
      <c r="B420" s="909"/>
      <c r="C420" s="909"/>
      <c r="D420" s="909"/>
      <c r="E420" s="909"/>
      <c r="F420" s="909"/>
      <c r="G420" s="910"/>
      <c r="H420" s="911"/>
      <c r="I420" s="912"/>
      <c r="J420" s="912"/>
      <c r="L420" s="468"/>
      <c r="M420" s="468"/>
      <c r="N420" s="468"/>
      <c r="O420" s="468"/>
      <c r="P420" s="468"/>
      <c r="Q420" s="468"/>
      <c r="R420" s="468"/>
      <c r="S420" s="837"/>
    </row>
    <row r="421" customFormat="false" ht="39.75" hidden="false" customHeight="true" outlineLevel="0" collapsed="false">
      <c r="A421" s="913"/>
      <c r="B421" s="914"/>
      <c r="C421" s="915"/>
      <c r="D421" s="915"/>
      <c r="E421" s="915"/>
      <c r="F421" s="917"/>
      <c r="G421" s="918"/>
      <c r="H421" s="919"/>
      <c r="I421" s="920"/>
      <c r="J421" s="921"/>
      <c r="L421" s="922"/>
      <c r="M421" s="922"/>
      <c r="N421" s="922"/>
      <c r="O421" s="922"/>
      <c r="P421" s="922"/>
      <c r="Q421" s="922"/>
      <c r="R421" s="922"/>
      <c r="S421" s="923"/>
    </row>
    <row r="422" customFormat="false" ht="39.75" hidden="false" customHeight="true" outlineLevel="0" collapsed="false">
      <c r="A422" s="913"/>
      <c r="B422" s="924"/>
      <c r="C422" s="258"/>
      <c r="D422" s="258"/>
      <c r="E422" s="258"/>
      <c r="F422" s="925"/>
      <c r="G422" s="926"/>
      <c r="H422" s="927"/>
      <c r="I422" s="928"/>
      <c r="J422" s="929"/>
      <c r="L422" s="922"/>
      <c r="M422" s="922"/>
      <c r="N422" s="922"/>
      <c r="O422" s="922"/>
      <c r="P422" s="922"/>
      <c r="Q422" s="922"/>
      <c r="R422" s="922"/>
      <c r="S422" s="923"/>
    </row>
    <row r="423" customFormat="false" ht="39.75" hidden="false" customHeight="true" outlineLevel="0" collapsed="false">
      <c r="A423" s="930"/>
      <c r="B423" s="930"/>
      <c r="C423" s="930"/>
      <c r="D423" s="930"/>
      <c r="E423" s="930"/>
      <c r="F423" s="930"/>
      <c r="G423" s="931" t="s">
        <v>134</v>
      </c>
      <c r="H423" s="932" t="n">
        <f aca="false">Dados!D46</f>
        <v>0.02</v>
      </c>
      <c r="I423" s="933" t="n">
        <f aca="false">SUM(I421:I422)</f>
        <v>0</v>
      </c>
      <c r="J423" s="934"/>
      <c r="L423" s="468"/>
      <c r="M423" s="468"/>
      <c r="N423" s="468"/>
      <c r="O423" s="468"/>
      <c r="P423" s="468"/>
      <c r="Q423" s="468"/>
      <c r="R423" s="468"/>
      <c r="S423" s="837"/>
    </row>
    <row r="424" customFormat="false" ht="39.75" hidden="false" customHeight="true" outlineLevel="0" collapsed="false">
      <c r="A424" s="935" t="str">
        <f aca="false">A406</f>
        <v>SUBSEÇÃO JUDICIÁRIA DE UBERLÂNDIA</v>
      </c>
      <c r="B424" s="935"/>
      <c r="C424" s="935"/>
      <c r="D424" s="935"/>
      <c r="E424" s="935"/>
      <c r="F424" s="935"/>
      <c r="G424" s="935"/>
      <c r="H424" s="935"/>
      <c r="I424" s="936" t="n">
        <f aca="false">I419+I423</f>
        <v>85737.86</v>
      </c>
      <c r="J424" s="937"/>
      <c r="L424" s="468"/>
      <c r="M424" s="468"/>
      <c r="N424" s="468"/>
      <c r="O424" s="468"/>
      <c r="P424" s="468"/>
      <c r="Q424" s="468"/>
      <c r="R424" s="468"/>
      <c r="S424" s="837"/>
    </row>
    <row r="425" customFormat="false" ht="32.25" hidden="false" customHeight="true" outlineLevel="0" collapsed="false">
      <c r="A425" s="846" t="str">
        <f aca="false">URA!$A$7</f>
        <v>SUBSEÇÃO JUDICIÁRIA DE UBERABA</v>
      </c>
      <c r="B425" s="846"/>
      <c r="C425" s="846"/>
      <c r="D425" s="15"/>
      <c r="E425" s="15"/>
      <c r="F425" s="15"/>
      <c r="G425" s="847" t="s">
        <v>12</v>
      </c>
      <c r="H425" s="848" t="n">
        <f aca="false">$H$7</f>
        <v>0</v>
      </c>
      <c r="I425" s="848"/>
      <c r="J425" s="849"/>
      <c r="L425" s="468"/>
      <c r="M425" s="468"/>
      <c r="N425" s="468"/>
      <c r="O425" s="468"/>
      <c r="P425" s="468"/>
      <c r="Q425" s="468"/>
      <c r="R425" s="468"/>
      <c r="S425" s="837"/>
    </row>
    <row r="426" customFormat="false" ht="21.75" hidden="false" customHeight="true" outlineLevel="0" collapsed="false">
      <c r="A426" s="850" t="s">
        <v>508</v>
      </c>
      <c r="B426" s="850"/>
      <c r="C426" s="850"/>
      <c r="D426" s="851" t="n">
        <f aca="false">URA!$G$53</f>
        <v>9002.13</v>
      </c>
      <c r="E426" s="851" t="n">
        <f aca="false">URA!$H$53</f>
        <v>0</v>
      </c>
      <c r="F426" s="851" t="n">
        <f aca="false">URA!$I$53</f>
        <v>8652.34</v>
      </c>
      <c r="G426" s="851" t="n">
        <f aca="false">URA!$J$53</f>
        <v>0</v>
      </c>
      <c r="H426" s="851" t="n">
        <f aca="false">URA!$K$53</f>
        <v>0</v>
      </c>
      <c r="I426" s="852" t="n">
        <f aca="false">URA!$L$53</f>
        <v>10843.39</v>
      </c>
      <c r="J426" s="852"/>
      <c r="L426" s="854" t="n">
        <f aca="false">URA!G20</f>
        <v>3282.37</v>
      </c>
      <c r="M426" s="854" t="n">
        <f aca="false">URA!H20</f>
        <v>0</v>
      </c>
      <c r="N426" s="854" t="n">
        <f aca="false">URA!I20</f>
        <v>3282.37</v>
      </c>
      <c r="O426" s="854" t="n">
        <f aca="false">URA!J20</f>
        <v>0</v>
      </c>
      <c r="P426" s="854" t="n">
        <f aca="false">URA!K20</f>
        <v>0</v>
      </c>
      <c r="Q426" s="854" t="n">
        <f aca="false">URA!L20</f>
        <v>4044.85858305455</v>
      </c>
      <c r="R426" s="468"/>
      <c r="S426" s="837"/>
    </row>
    <row r="427" customFormat="false" ht="21.75" hidden="false" customHeight="true" outlineLevel="0" collapsed="false">
      <c r="A427" s="855" t="s">
        <v>509</v>
      </c>
      <c r="B427" s="855"/>
      <c r="C427" s="855"/>
      <c r="D427" s="856" t="n">
        <f aca="false">Dados!$F$45</f>
        <v>4</v>
      </c>
      <c r="E427" s="856" t="n">
        <f aca="false">Dados!$H$45</f>
        <v>0</v>
      </c>
      <c r="F427" s="856" t="n">
        <f aca="false">Dados!$J$45</f>
        <v>3</v>
      </c>
      <c r="G427" s="856" t="n">
        <f aca="false">Dados!$L$45</f>
        <v>0</v>
      </c>
      <c r="H427" s="856" t="n">
        <f aca="false">Dados!$N$45</f>
        <v>0</v>
      </c>
      <c r="I427" s="858" t="n">
        <f aca="false">Dados!$P$45</f>
        <v>1</v>
      </c>
      <c r="J427" s="859"/>
      <c r="L427" s="468" t="n">
        <f aca="false">L426*D427*D428</f>
        <v>13129.48</v>
      </c>
      <c r="M427" s="468" t="n">
        <f aca="false">M426*E427*E428</f>
        <v>0</v>
      </c>
      <c r="N427" s="468" t="n">
        <f aca="false">N426*F427*F428</f>
        <v>19694.22</v>
      </c>
      <c r="O427" s="468" t="n">
        <f aca="false">O426*G427*G428</f>
        <v>0</v>
      </c>
      <c r="P427" s="468" t="n">
        <f aca="false">P426*H427*H428</f>
        <v>0</v>
      </c>
      <c r="Q427" s="938" t="n">
        <f aca="false">Q426*I427*I428</f>
        <v>8089.71716610909</v>
      </c>
      <c r="R427" s="938" t="n">
        <f aca="false">SUM(L427:Q427)</f>
        <v>40913.4171661091</v>
      </c>
      <c r="S427" s="869" t="n">
        <f aca="false">R427*R3</f>
        <v>13559.3528808398</v>
      </c>
      <c r="T427" s="281" t="s">
        <v>545</v>
      </c>
    </row>
    <row r="428" customFormat="false" ht="21.75" hidden="false" customHeight="true" outlineLevel="0" collapsed="false">
      <c r="A428" s="860" t="s">
        <v>510</v>
      </c>
      <c r="B428" s="860"/>
      <c r="C428" s="860"/>
      <c r="D428" s="861" t="n">
        <f aca="false">Dados!$G$45</f>
        <v>1</v>
      </c>
      <c r="E428" s="861" t="n">
        <f aca="false">Dados!$I$45</f>
        <v>0</v>
      </c>
      <c r="F428" s="861" t="n">
        <f aca="false">Dados!$K$45</f>
        <v>2</v>
      </c>
      <c r="G428" s="861" t="n">
        <f aca="false">Dados!$M$45</f>
        <v>0</v>
      </c>
      <c r="H428" s="861" t="n">
        <f aca="false">Dados!$O$45</f>
        <v>0</v>
      </c>
      <c r="I428" s="862" t="n">
        <f aca="false">Dados!$Q$45</f>
        <v>2</v>
      </c>
      <c r="J428" s="863"/>
      <c r="L428" s="468"/>
      <c r="M428" s="468"/>
      <c r="N428" s="468"/>
      <c r="O428" s="468"/>
      <c r="P428" s="468"/>
      <c r="Q428" s="468"/>
      <c r="R428" s="468"/>
      <c r="S428" s="837"/>
    </row>
    <row r="429" customFormat="false" ht="21.75" hidden="false" customHeight="true" outlineLevel="0" collapsed="false">
      <c r="A429" s="864" t="s">
        <v>5</v>
      </c>
      <c r="B429" s="864"/>
      <c r="C429" s="864"/>
      <c r="D429" s="865" t="n">
        <f aca="false">((D426*D427)*D428)</f>
        <v>36008.52</v>
      </c>
      <c r="E429" s="865" t="n">
        <f aca="false">((E426*E427)*E428)</f>
        <v>0</v>
      </c>
      <c r="F429" s="865" t="n">
        <f aca="false">((F426*F427)*F428)</f>
        <v>51914.04</v>
      </c>
      <c r="G429" s="865" t="n">
        <f aca="false">((G426*G427)*G428)</f>
        <v>0</v>
      </c>
      <c r="H429" s="865" t="n">
        <f aca="false">((H426*H427)*H428)</f>
        <v>0</v>
      </c>
      <c r="I429" s="866" t="n">
        <f aca="false">((I426*I427)*I428)</f>
        <v>21686.78</v>
      </c>
      <c r="J429" s="867"/>
      <c r="L429" s="468"/>
      <c r="M429" s="468"/>
      <c r="N429" s="468"/>
      <c r="O429" s="468"/>
      <c r="P429" s="468"/>
      <c r="Q429" s="468"/>
      <c r="R429" s="468"/>
      <c r="S429" s="837"/>
    </row>
    <row r="430" customFormat="false" ht="21.75" hidden="false" customHeight="true" outlineLevel="0" collapsed="false">
      <c r="A430" s="870" t="s">
        <v>511</v>
      </c>
      <c r="B430" s="871" t="s">
        <v>512</v>
      </c>
      <c r="C430" s="872" t="s">
        <v>513</v>
      </c>
      <c r="D430" s="873" t="n">
        <v>0</v>
      </c>
      <c r="E430" s="873" t="n">
        <v>0</v>
      </c>
      <c r="F430" s="873" t="n">
        <v>0</v>
      </c>
      <c r="G430" s="873" t="n">
        <v>0</v>
      </c>
      <c r="H430" s="873" t="n">
        <v>0</v>
      </c>
      <c r="I430" s="875" t="n">
        <v>0</v>
      </c>
      <c r="J430" s="876"/>
      <c r="L430" s="468"/>
      <c r="M430" s="468"/>
      <c r="N430" s="468"/>
      <c r="O430" s="468"/>
      <c r="P430" s="468"/>
      <c r="Q430" s="468"/>
      <c r="R430" s="468"/>
      <c r="S430" s="837"/>
    </row>
    <row r="431" customFormat="false" ht="21.75" hidden="false" customHeight="true" outlineLevel="0" collapsed="false">
      <c r="A431" s="870"/>
      <c r="B431" s="871"/>
      <c r="C431" s="877" t="s">
        <v>384</v>
      </c>
      <c r="D431" s="878" t="n">
        <f aca="false">ROUND((D426/30*D430),2)</f>
        <v>0</v>
      </c>
      <c r="E431" s="878" t="n">
        <f aca="false">ROUND((E426/30*E430),2)</f>
        <v>0</v>
      </c>
      <c r="F431" s="878" t="n">
        <f aca="false">ROUND((F426/30*F430),2)</f>
        <v>0</v>
      </c>
      <c r="G431" s="878" t="n">
        <f aca="false">ROUND((G426/30*G430),2)</f>
        <v>0</v>
      </c>
      <c r="H431" s="878" t="n">
        <f aca="false">ROUND((H426/30*H430),2)</f>
        <v>0</v>
      </c>
      <c r="I431" s="879" t="n">
        <f aca="false">ROUND((I426/30*I430),2)</f>
        <v>0</v>
      </c>
      <c r="J431" s="880"/>
      <c r="L431" s="468"/>
      <c r="M431" s="468"/>
      <c r="N431" s="468"/>
      <c r="O431" s="468"/>
      <c r="P431" s="468"/>
      <c r="Q431" s="468"/>
      <c r="R431" s="468"/>
      <c r="S431" s="837"/>
    </row>
    <row r="432" s="258" customFormat="true" ht="21.75" hidden="false" customHeight="true" outlineLevel="0" collapsed="false">
      <c r="A432" s="870"/>
      <c r="B432" s="881" t="s">
        <v>514</v>
      </c>
      <c r="C432" s="882" t="s">
        <v>515</v>
      </c>
      <c r="D432" s="883" t="n">
        <f aca="false">URA!$G$87</f>
        <v>7359.59</v>
      </c>
      <c r="E432" s="883" t="n">
        <f aca="false">URA!$H$87</f>
        <v>0</v>
      </c>
      <c r="F432" s="883" t="n">
        <f aca="false">URA!$I$87</f>
        <v>7009.81</v>
      </c>
      <c r="G432" s="883" t="n">
        <f aca="false">URA!$J$87</f>
        <v>0</v>
      </c>
      <c r="H432" s="883" t="n">
        <f aca="false">URA!$K$87</f>
        <v>0</v>
      </c>
      <c r="I432" s="884" t="n">
        <f aca="false">URA!$L$87</f>
        <v>8967.11</v>
      </c>
      <c r="J432" s="885"/>
      <c r="L432" s="468"/>
      <c r="M432" s="468"/>
      <c r="N432" s="468"/>
      <c r="O432" s="468"/>
      <c r="P432" s="468"/>
      <c r="Q432" s="468"/>
      <c r="R432" s="468"/>
      <c r="S432" s="837"/>
    </row>
    <row r="433" s="258" customFormat="true" ht="21.75" hidden="false" customHeight="true" outlineLevel="0" collapsed="false">
      <c r="A433" s="870"/>
      <c r="B433" s="881"/>
      <c r="C433" s="886" t="s">
        <v>516</v>
      </c>
      <c r="D433" s="887" t="n">
        <v>0</v>
      </c>
      <c r="E433" s="887" t="n">
        <v>0</v>
      </c>
      <c r="F433" s="887" t="n">
        <v>0</v>
      </c>
      <c r="G433" s="887" t="n">
        <v>0</v>
      </c>
      <c r="H433" s="887" t="n">
        <v>0</v>
      </c>
      <c r="I433" s="888" t="n">
        <v>0</v>
      </c>
      <c r="J433" s="889"/>
      <c r="L433" s="468"/>
      <c r="M433" s="468"/>
      <c r="N433" s="468"/>
      <c r="O433" s="468"/>
      <c r="P433" s="468"/>
      <c r="Q433" s="468"/>
      <c r="R433" s="468"/>
      <c r="S433" s="837"/>
    </row>
    <row r="434" s="258" customFormat="true" ht="21.75" hidden="false" customHeight="true" outlineLevel="0" collapsed="false">
      <c r="A434" s="870"/>
      <c r="B434" s="881"/>
      <c r="C434" s="890" t="s">
        <v>517</v>
      </c>
      <c r="D434" s="891" t="n">
        <f aca="false">ROUND(((D432/30)*D433),2)</f>
        <v>0</v>
      </c>
      <c r="E434" s="891" t="n">
        <f aca="false">ROUND(((E432/30)*E433),2)</f>
        <v>0</v>
      </c>
      <c r="F434" s="891" t="n">
        <f aca="false">ROUND(((F432/30)*F433),2)</f>
        <v>0</v>
      </c>
      <c r="G434" s="891" t="n">
        <f aca="false">ROUND(((G432/30)*G433),2)</f>
        <v>0</v>
      </c>
      <c r="H434" s="891" t="n">
        <f aca="false">ROUND(((H432/30)*H433),2)</f>
        <v>0</v>
      </c>
      <c r="I434" s="892" t="n">
        <f aca="false">ROUND(((I432/30)*I433),2)</f>
        <v>0</v>
      </c>
      <c r="J434" s="893"/>
      <c r="L434" s="468"/>
      <c r="M434" s="468"/>
      <c r="N434" s="468"/>
      <c r="O434" s="468"/>
      <c r="P434" s="468"/>
      <c r="Q434" s="468"/>
      <c r="R434" s="468"/>
      <c r="S434" s="837"/>
    </row>
    <row r="435" customFormat="false" ht="39" hidden="false" customHeight="true" outlineLevel="0" collapsed="false">
      <c r="A435" s="894" t="s">
        <v>518</v>
      </c>
      <c r="B435" s="894"/>
      <c r="C435" s="894"/>
      <c r="D435" s="895" t="n">
        <f aca="false">D431+D434</f>
        <v>0</v>
      </c>
      <c r="E435" s="895" t="n">
        <f aca="false">E431+E434</f>
        <v>0</v>
      </c>
      <c r="F435" s="895" t="n">
        <f aca="false">F431+F434</f>
        <v>0</v>
      </c>
      <c r="G435" s="895" t="n">
        <f aca="false">G431+G434</f>
        <v>0</v>
      </c>
      <c r="H435" s="895" t="n">
        <f aca="false">H431+H434</f>
        <v>0</v>
      </c>
      <c r="I435" s="896" t="n">
        <f aca="false">I431+I434</f>
        <v>0</v>
      </c>
      <c r="J435" s="897"/>
      <c r="L435" s="468"/>
      <c r="M435" s="468"/>
      <c r="N435" s="468"/>
      <c r="O435" s="468"/>
      <c r="P435" s="468"/>
      <c r="Q435" s="468"/>
      <c r="R435" s="468"/>
      <c r="S435" s="837"/>
    </row>
    <row r="436" customFormat="false" ht="39.75" hidden="false" customHeight="true" outlineLevel="0" collapsed="false">
      <c r="A436" s="898" t="str">
        <f aca="false">A18</f>
        <v>TOTAL CATEGORIA</v>
      </c>
      <c r="B436" s="899"/>
      <c r="C436" s="899"/>
      <c r="D436" s="900" t="n">
        <f aca="false">D429-D435</f>
        <v>36008.52</v>
      </c>
      <c r="E436" s="900" t="n">
        <f aca="false">E429-E435</f>
        <v>0</v>
      </c>
      <c r="F436" s="900" t="n">
        <f aca="false">F429-F435</f>
        <v>51914.04</v>
      </c>
      <c r="G436" s="900" t="n">
        <f aca="false">G429-G435</f>
        <v>0</v>
      </c>
      <c r="H436" s="900" t="n">
        <f aca="false">H429-H435</f>
        <v>0</v>
      </c>
      <c r="I436" s="901" t="n">
        <f aca="false">I429-I435</f>
        <v>21686.78</v>
      </c>
      <c r="J436" s="902"/>
      <c r="L436" s="468"/>
      <c r="M436" s="468"/>
      <c r="N436" s="468"/>
      <c r="O436" s="468"/>
      <c r="P436" s="468"/>
      <c r="Q436" s="468"/>
      <c r="R436" s="468"/>
      <c r="S436" s="837"/>
    </row>
    <row r="437" customFormat="false" ht="27.75" hidden="false" customHeight="true" outlineLevel="0" collapsed="false">
      <c r="A437" s="903" t="s">
        <v>534</v>
      </c>
      <c r="B437" s="903"/>
      <c r="C437" s="903"/>
      <c r="D437" s="903"/>
      <c r="E437" s="903"/>
      <c r="F437" s="903"/>
      <c r="G437" s="903"/>
      <c r="H437" s="903"/>
      <c r="I437" s="904" t="n">
        <f aca="false">SUM(D436:I436)</f>
        <v>109609.34</v>
      </c>
      <c r="J437" s="905" t="n">
        <f aca="false">RESUMO!F59</f>
        <v>0</v>
      </c>
      <c r="L437" s="468"/>
      <c r="M437" s="468"/>
      <c r="N437" s="468"/>
      <c r="O437" s="468"/>
      <c r="P437" s="468"/>
      <c r="Q437" s="468"/>
      <c r="R437" s="468"/>
      <c r="S437" s="837"/>
    </row>
    <row r="438" customFormat="false" ht="27.75" hidden="false" customHeight="true" outlineLevel="0" collapsed="false">
      <c r="A438" s="906" t="s">
        <v>521</v>
      </c>
      <c r="B438" s="906"/>
      <c r="C438" s="906"/>
      <c r="D438" s="906"/>
      <c r="E438" s="906"/>
      <c r="F438" s="906"/>
      <c r="G438" s="906"/>
      <c r="H438" s="906"/>
      <c r="I438" s="907" t="n">
        <f aca="false">RESUMO!N30</f>
        <v>109609.34</v>
      </c>
      <c r="J438" s="908"/>
      <c r="L438" s="468"/>
      <c r="M438" s="468"/>
      <c r="N438" s="468"/>
      <c r="O438" s="468"/>
      <c r="P438" s="468"/>
      <c r="Q438" s="468"/>
      <c r="R438" s="468"/>
      <c r="S438" s="837"/>
    </row>
    <row r="439" customFormat="false" ht="27.75" hidden="false" customHeight="true" outlineLevel="0" collapsed="false">
      <c r="A439" s="909" t="s">
        <v>522</v>
      </c>
      <c r="B439" s="909"/>
      <c r="C439" s="909"/>
      <c r="D439" s="909"/>
      <c r="E439" s="909"/>
      <c r="F439" s="909"/>
      <c r="G439" s="910"/>
      <c r="H439" s="911"/>
      <c r="I439" s="912"/>
      <c r="J439" s="912"/>
      <c r="L439" s="468"/>
      <c r="M439" s="468"/>
      <c r="N439" s="468"/>
      <c r="O439" s="468"/>
      <c r="P439" s="468"/>
      <c r="Q439" s="468"/>
      <c r="R439" s="468"/>
      <c r="S439" s="837"/>
    </row>
    <row r="440" customFormat="false" ht="27.75" hidden="false" customHeight="true" outlineLevel="0" collapsed="false">
      <c r="A440" s="913"/>
      <c r="B440" s="914"/>
      <c r="C440" s="915"/>
      <c r="D440" s="915"/>
      <c r="E440" s="915"/>
      <c r="F440" s="917"/>
      <c r="G440" s="918"/>
      <c r="H440" s="919"/>
      <c r="I440" s="920"/>
      <c r="J440" s="921"/>
      <c r="L440" s="922"/>
      <c r="M440" s="922"/>
      <c r="N440" s="922"/>
      <c r="O440" s="922"/>
      <c r="P440" s="922"/>
      <c r="Q440" s="922"/>
      <c r="R440" s="922"/>
      <c r="S440" s="923"/>
    </row>
    <row r="441" customFormat="false" ht="27.75" hidden="false" customHeight="true" outlineLevel="0" collapsed="false">
      <c r="A441" s="913"/>
      <c r="B441" s="924"/>
      <c r="C441" s="258"/>
      <c r="D441" s="258"/>
      <c r="E441" s="258"/>
      <c r="F441" s="925"/>
      <c r="G441" s="926"/>
      <c r="H441" s="927"/>
      <c r="I441" s="928"/>
      <c r="J441" s="929"/>
      <c r="L441" s="922"/>
      <c r="M441" s="922"/>
      <c r="N441" s="922"/>
      <c r="O441" s="922"/>
      <c r="P441" s="922"/>
      <c r="Q441" s="922"/>
      <c r="R441" s="922"/>
      <c r="S441" s="923"/>
      <c r="W441" s="258"/>
      <c r="X441" s="258"/>
      <c r="Y441" s="258"/>
      <c r="Z441" s="258"/>
      <c r="AA441" s="258"/>
      <c r="AB441" s="258"/>
      <c r="AC441" s="258"/>
      <c r="AD441" s="258"/>
      <c r="AE441" s="258"/>
      <c r="AF441" s="258"/>
      <c r="AG441" s="258"/>
      <c r="AH441" s="258"/>
      <c r="AI441" s="258"/>
      <c r="AJ441" s="258"/>
      <c r="AK441" s="258"/>
      <c r="AL441" s="258"/>
      <c r="AM441" s="258"/>
      <c r="AN441" s="258"/>
      <c r="AO441" s="258"/>
      <c r="AP441" s="258"/>
      <c r="AQ441" s="258"/>
      <c r="AR441" s="258"/>
      <c r="AS441" s="258"/>
      <c r="AT441" s="258"/>
      <c r="AU441" s="258"/>
      <c r="AV441" s="258"/>
      <c r="AW441" s="258"/>
      <c r="AX441" s="258"/>
      <c r="AY441" s="258"/>
      <c r="AZ441" s="258"/>
      <c r="BA441" s="258"/>
      <c r="BB441" s="258"/>
      <c r="BC441" s="258"/>
      <c r="BD441" s="258"/>
      <c r="BE441" s="258"/>
      <c r="BF441" s="258"/>
      <c r="BG441" s="258"/>
      <c r="BH441" s="258"/>
      <c r="BI441" s="258"/>
      <c r="BJ441" s="258"/>
      <c r="BK441" s="258"/>
      <c r="BL441" s="258"/>
      <c r="BM441" s="258"/>
      <c r="BN441" s="258"/>
      <c r="BO441" s="258"/>
      <c r="BP441" s="258"/>
      <c r="BQ441" s="258"/>
      <c r="BR441" s="258"/>
      <c r="BS441" s="258"/>
      <c r="BT441" s="258"/>
      <c r="BU441" s="258"/>
      <c r="BV441" s="258"/>
      <c r="BW441" s="258"/>
      <c r="BX441" s="258"/>
      <c r="BY441" s="258"/>
      <c r="BZ441" s="258"/>
      <c r="CA441" s="258"/>
      <c r="CB441" s="258"/>
      <c r="CC441" s="258"/>
      <c r="CD441" s="258"/>
      <c r="CE441" s="258"/>
      <c r="CF441" s="258"/>
      <c r="CG441" s="258"/>
      <c r="CH441" s="258"/>
      <c r="CI441" s="258"/>
      <c r="CJ441" s="258"/>
      <c r="CK441" s="258"/>
      <c r="CL441" s="258"/>
      <c r="CM441" s="258"/>
      <c r="CN441" s="258"/>
      <c r="CO441" s="258"/>
      <c r="CP441" s="258"/>
      <c r="CQ441" s="258"/>
      <c r="CR441" s="258"/>
      <c r="CS441" s="258"/>
      <c r="CT441" s="258"/>
      <c r="CU441" s="258"/>
      <c r="CV441" s="258"/>
      <c r="CW441" s="258"/>
      <c r="CX441" s="258"/>
      <c r="CY441" s="258"/>
      <c r="CZ441" s="258"/>
      <c r="DA441" s="258"/>
      <c r="DB441" s="258"/>
      <c r="DC441" s="258"/>
      <c r="DD441" s="258"/>
      <c r="DE441" s="258"/>
      <c r="DF441" s="258"/>
      <c r="DG441" s="258"/>
      <c r="DH441" s="258"/>
      <c r="DI441" s="258"/>
      <c r="DJ441" s="258"/>
      <c r="DK441" s="258"/>
      <c r="DL441" s="258"/>
      <c r="DM441" s="258"/>
      <c r="DN441" s="258"/>
      <c r="DO441" s="258"/>
      <c r="DP441" s="258"/>
      <c r="DQ441" s="258"/>
      <c r="DR441" s="258"/>
      <c r="DS441" s="258"/>
      <c r="DT441" s="258"/>
      <c r="DU441" s="258"/>
      <c r="DV441" s="258"/>
      <c r="DW441" s="258"/>
      <c r="DX441" s="258"/>
      <c r="DY441" s="258"/>
      <c r="DZ441" s="258"/>
      <c r="EA441" s="258"/>
      <c r="EB441" s="258"/>
      <c r="EC441" s="258"/>
      <c r="ED441" s="258"/>
      <c r="EE441" s="258"/>
      <c r="EF441" s="258"/>
      <c r="EG441" s="258"/>
      <c r="EH441" s="258"/>
      <c r="EI441" s="258"/>
      <c r="EJ441" s="258"/>
      <c r="EK441" s="258"/>
      <c r="EL441" s="258"/>
      <c r="EM441" s="258"/>
      <c r="EN441" s="258"/>
      <c r="EO441" s="258"/>
      <c r="EP441" s="258"/>
      <c r="EQ441" s="258"/>
      <c r="ER441" s="258"/>
      <c r="ES441" s="258"/>
      <c r="ET441" s="258"/>
      <c r="EU441" s="258"/>
      <c r="EV441" s="258"/>
      <c r="EW441" s="258"/>
      <c r="EX441" s="258"/>
      <c r="EY441" s="258"/>
      <c r="EZ441" s="258"/>
      <c r="FA441" s="258"/>
      <c r="FB441" s="258"/>
      <c r="FC441" s="258"/>
      <c r="FD441" s="258"/>
      <c r="FE441" s="258"/>
      <c r="FF441" s="258"/>
      <c r="FG441" s="258"/>
      <c r="FH441" s="258"/>
      <c r="FI441" s="258"/>
      <c r="FJ441" s="258"/>
      <c r="FK441" s="258"/>
      <c r="FL441" s="258"/>
      <c r="FM441" s="258"/>
      <c r="FN441" s="258"/>
      <c r="FO441" s="258"/>
      <c r="FP441" s="258"/>
      <c r="FQ441" s="258"/>
      <c r="FR441" s="258"/>
      <c r="FS441" s="258"/>
      <c r="FT441" s="258"/>
      <c r="FU441" s="258"/>
      <c r="FV441" s="258"/>
      <c r="FW441" s="258"/>
      <c r="FX441" s="258"/>
      <c r="FY441" s="258"/>
      <c r="FZ441" s="258"/>
      <c r="GA441" s="258"/>
      <c r="GB441" s="258"/>
      <c r="GC441" s="258"/>
      <c r="GD441" s="258"/>
      <c r="GE441" s="258"/>
      <c r="GF441" s="258"/>
      <c r="GG441" s="258"/>
      <c r="GH441" s="258"/>
      <c r="GI441" s="258"/>
      <c r="GJ441" s="258"/>
      <c r="GK441" s="258"/>
      <c r="GL441" s="258"/>
      <c r="GM441" s="258"/>
      <c r="GN441" s="258"/>
      <c r="GO441" s="258"/>
      <c r="GP441" s="258"/>
      <c r="GQ441" s="258"/>
      <c r="GR441" s="258"/>
      <c r="GS441" s="258"/>
      <c r="GT441" s="258"/>
      <c r="GU441" s="258"/>
      <c r="GV441" s="258"/>
      <c r="GW441" s="258"/>
      <c r="GX441" s="258"/>
      <c r="GY441" s="258"/>
      <c r="GZ441" s="258"/>
      <c r="HA441" s="258"/>
      <c r="HB441" s="258"/>
      <c r="HC441" s="258"/>
      <c r="HD441" s="258"/>
      <c r="HE441" s="258"/>
      <c r="HF441" s="258"/>
      <c r="HG441" s="258"/>
      <c r="HH441" s="258"/>
      <c r="HI441" s="258"/>
      <c r="HJ441" s="258"/>
      <c r="HK441" s="258"/>
      <c r="HL441" s="258"/>
      <c r="HM441" s="258"/>
      <c r="HN441" s="258"/>
      <c r="HO441" s="258"/>
      <c r="HP441" s="258"/>
      <c r="HQ441" s="258"/>
      <c r="HR441" s="258"/>
      <c r="HS441" s="258"/>
      <c r="HT441" s="258"/>
      <c r="HU441" s="258"/>
      <c r="HV441" s="258"/>
      <c r="HW441" s="258"/>
      <c r="HX441" s="258"/>
      <c r="HY441" s="258"/>
      <c r="HZ441" s="258"/>
      <c r="IA441" s="258"/>
      <c r="IB441" s="258"/>
      <c r="IC441" s="258"/>
      <c r="ID441" s="258"/>
      <c r="IE441" s="258"/>
      <c r="IF441" s="258"/>
      <c r="IG441" s="258"/>
      <c r="IH441" s="258"/>
      <c r="II441" s="258"/>
      <c r="IJ441" s="258"/>
      <c r="IK441" s="258"/>
      <c r="IL441" s="258"/>
      <c r="IM441" s="258"/>
      <c r="IN441" s="258"/>
      <c r="IO441" s="258"/>
      <c r="IP441" s="258"/>
      <c r="IQ441" s="258"/>
      <c r="IR441" s="258"/>
      <c r="IS441" s="258"/>
      <c r="IT441" s="258"/>
      <c r="IU441" s="258"/>
      <c r="IV441" s="258"/>
      <c r="IW441" s="258"/>
      <c r="IX441" s="258"/>
      <c r="IY441" s="258"/>
      <c r="IZ441" s="258"/>
      <c r="JA441" s="258"/>
      <c r="JB441" s="258"/>
      <c r="JC441" s="258"/>
      <c r="JD441" s="258"/>
      <c r="JE441" s="258"/>
      <c r="JF441" s="258"/>
      <c r="JG441" s="258"/>
      <c r="JH441" s="258"/>
      <c r="JI441" s="258"/>
      <c r="JJ441" s="258"/>
      <c r="JK441" s="258"/>
      <c r="JL441" s="258"/>
      <c r="JM441" s="258"/>
      <c r="JN441" s="258"/>
      <c r="JO441" s="258"/>
      <c r="JP441" s="258"/>
      <c r="JQ441" s="258"/>
      <c r="JR441" s="258"/>
      <c r="JS441" s="258"/>
      <c r="JT441" s="258"/>
      <c r="JU441" s="258"/>
      <c r="JV441" s="258"/>
      <c r="JW441" s="258"/>
      <c r="JX441" s="258"/>
      <c r="JY441" s="258"/>
      <c r="JZ441" s="258"/>
      <c r="KA441" s="258"/>
      <c r="KB441" s="258"/>
      <c r="KC441" s="258"/>
      <c r="KD441" s="258"/>
      <c r="KE441" s="258"/>
      <c r="KF441" s="258"/>
      <c r="KG441" s="258"/>
      <c r="KH441" s="258"/>
      <c r="KI441" s="258"/>
      <c r="KJ441" s="258"/>
      <c r="KK441" s="258"/>
      <c r="KL441" s="258"/>
      <c r="KM441" s="258"/>
      <c r="KN441" s="258"/>
      <c r="KO441" s="258"/>
      <c r="KP441" s="258"/>
      <c r="KQ441" s="258"/>
      <c r="KR441" s="258"/>
      <c r="KS441" s="258"/>
      <c r="KT441" s="258"/>
      <c r="KU441" s="258"/>
      <c r="KV441" s="258"/>
      <c r="KW441" s="258"/>
      <c r="KX441" s="258"/>
      <c r="KY441" s="258"/>
      <c r="KZ441" s="258"/>
      <c r="LA441" s="258"/>
      <c r="LB441" s="258"/>
      <c r="LC441" s="258"/>
      <c r="LD441" s="258"/>
      <c r="LE441" s="258"/>
      <c r="LF441" s="258"/>
      <c r="LG441" s="258"/>
      <c r="LH441" s="258"/>
      <c r="LI441" s="258"/>
      <c r="LJ441" s="258"/>
      <c r="LK441" s="258"/>
      <c r="LL441" s="258"/>
      <c r="LM441" s="258"/>
      <c r="LN441" s="258"/>
      <c r="LO441" s="258"/>
      <c r="LP441" s="258"/>
      <c r="LQ441" s="258"/>
      <c r="LR441" s="258"/>
      <c r="LS441" s="258"/>
      <c r="LT441" s="258"/>
      <c r="LU441" s="258"/>
      <c r="LV441" s="258"/>
      <c r="LW441" s="258"/>
      <c r="LX441" s="258"/>
      <c r="LY441" s="258"/>
      <c r="LZ441" s="258"/>
      <c r="MA441" s="258"/>
      <c r="MB441" s="258"/>
      <c r="MC441" s="258"/>
      <c r="MD441" s="258"/>
      <c r="ME441" s="258"/>
      <c r="MF441" s="258"/>
      <c r="MG441" s="258"/>
      <c r="MH441" s="258"/>
      <c r="MI441" s="258"/>
      <c r="MJ441" s="258"/>
      <c r="MK441" s="258"/>
      <c r="ML441" s="258"/>
      <c r="MM441" s="258"/>
      <c r="MN441" s="258"/>
      <c r="MO441" s="258"/>
      <c r="MP441" s="258"/>
      <c r="MQ441" s="258"/>
      <c r="MR441" s="258"/>
      <c r="MS441" s="258"/>
      <c r="MT441" s="258"/>
      <c r="MU441" s="258"/>
      <c r="MV441" s="258"/>
      <c r="MW441" s="258"/>
      <c r="MX441" s="258"/>
      <c r="MY441" s="258"/>
      <c r="MZ441" s="258"/>
      <c r="NA441" s="258"/>
      <c r="NB441" s="258"/>
      <c r="NC441" s="258"/>
      <c r="ND441" s="258"/>
      <c r="NE441" s="258"/>
      <c r="NF441" s="258"/>
      <c r="NG441" s="258"/>
      <c r="NH441" s="258"/>
      <c r="NI441" s="258"/>
      <c r="NJ441" s="258"/>
      <c r="NK441" s="258"/>
      <c r="NL441" s="258"/>
      <c r="NM441" s="258"/>
      <c r="NN441" s="258"/>
      <c r="NO441" s="258"/>
      <c r="NP441" s="258"/>
      <c r="NQ441" s="258"/>
      <c r="NR441" s="258"/>
      <c r="NS441" s="258"/>
      <c r="NT441" s="258"/>
      <c r="NU441" s="258"/>
      <c r="NV441" s="258"/>
      <c r="NW441" s="258"/>
      <c r="NX441" s="258"/>
      <c r="NY441" s="258"/>
      <c r="NZ441" s="258"/>
      <c r="OA441" s="258"/>
      <c r="OB441" s="258"/>
      <c r="OC441" s="258"/>
      <c r="OD441" s="258"/>
      <c r="OE441" s="258"/>
      <c r="OF441" s="258"/>
      <c r="OG441" s="258"/>
      <c r="OH441" s="258"/>
      <c r="OI441" s="258"/>
      <c r="OJ441" s="258"/>
      <c r="OK441" s="258"/>
      <c r="OL441" s="258"/>
      <c r="OM441" s="258"/>
      <c r="ON441" s="258"/>
      <c r="OO441" s="258"/>
      <c r="OP441" s="258"/>
      <c r="OQ441" s="258"/>
      <c r="OR441" s="258"/>
      <c r="OS441" s="258"/>
      <c r="OT441" s="258"/>
      <c r="OU441" s="258"/>
      <c r="OV441" s="258"/>
      <c r="OW441" s="258"/>
      <c r="OX441" s="258"/>
      <c r="OY441" s="258"/>
      <c r="OZ441" s="258"/>
      <c r="PA441" s="258"/>
      <c r="PB441" s="258"/>
      <c r="PC441" s="258"/>
      <c r="PD441" s="258"/>
      <c r="PE441" s="258"/>
      <c r="PF441" s="258"/>
      <c r="PG441" s="258"/>
      <c r="PH441" s="258"/>
      <c r="PI441" s="258"/>
      <c r="PJ441" s="258"/>
      <c r="PK441" s="258"/>
      <c r="PL441" s="258"/>
      <c r="PM441" s="258"/>
      <c r="PN441" s="258"/>
      <c r="PO441" s="258"/>
      <c r="PP441" s="258"/>
      <c r="PQ441" s="258"/>
      <c r="PR441" s="258"/>
      <c r="PS441" s="258"/>
      <c r="PT441" s="258"/>
      <c r="PU441" s="258"/>
      <c r="PV441" s="258"/>
      <c r="PW441" s="258"/>
      <c r="PX441" s="258"/>
      <c r="PY441" s="258"/>
      <c r="PZ441" s="258"/>
      <c r="QA441" s="258"/>
      <c r="QB441" s="258"/>
      <c r="QC441" s="258"/>
      <c r="QD441" s="258"/>
      <c r="QE441" s="258"/>
      <c r="QF441" s="258"/>
      <c r="QG441" s="258"/>
      <c r="QH441" s="258"/>
      <c r="QI441" s="258"/>
      <c r="QJ441" s="258"/>
      <c r="QK441" s="258"/>
      <c r="QL441" s="258"/>
      <c r="QM441" s="258"/>
      <c r="QN441" s="258"/>
      <c r="QO441" s="258"/>
      <c r="QP441" s="258"/>
      <c r="QQ441" s="258"/>
      <c r="QR441" s="258"/>
      <c r="QS441" s="258"/>
      <c r="QT441" s="258"/>
      <c r="QU441" s="258"/>
      <c r="QV441" s="258"/>
      <c r="QW441" s="258"/>
      <c r="QX441" s="258"/>
      <c r="QY441" s="258"/>
      <c r="QZ441" s="258"/>
      <c r="RA441" s="258"/>
      <c r="RB441" s="258"/>
      <c r="RC441" s="258"/>
      <c r="RD441" s="258"/>
      <c r="RE441" s="258"/>
      <c r="RF441" s="258"/>
      <c r="RG441" s="258"/>
      <c r="RH441" s="258"/>
      <c r="RI441" s="258"/>
      <c r="RJ441" s="258"/>
      <c r="RK441" s="258"/>
      <c r="RL441" s="258"/>
      <c r="RM441" s="258"/>
      <c r="RN441" s="258"/>
      <c r="RO441" s="258"/>
      <c r="RP441" s="258"/>
      <c r="RQ441" s="258"/>
      <c r="RR441" s="258"/>
      <c r="RS441" s="258"/>
      <c r="RT441" s="258"/>
      <c r="RU441" s="258"/>
      <c r="RV441" s="258"/>
      <c r="RW441" s="258"/>
      <c r="RX441" s="258"/>
      <c r="RY441" s="258"/>
      <c r="RZ441" s="258"/>
      <c r="SA441" s="258"/>
      <c r="SB441" s="258"/>
      <c r="SC441" s="258"/>
      <c r="SD441" s="258"/>
      <c r="SE441" s="258"/>
      <c r="SF441" s="258"/>
      <c r="SG441" s="258"/>
      <c r="SH441" s="258"/>
      <c r="SI441" s="258"/>
      <c r="SJ441" s="258"/>
      <c r="SK441" s="258"/>
      <c r="SL441" s="258"/>
      <c r="SM441" s="258"/>
      <c r="SN441" s="258"/>
      <c r="SO441" s="258"/>
      <c r="SP441" s="258"/>
      <c r="SQ441" s="258"/>
      <c r="SR441" s="258"/>
      <c r="SS441" s="258"/>
      <c r="ST441" s="258"/>
      <c r="SU441" s="258"/>
      <c r="SV441" s="258"/>
      <c r="SW441" s="258"/>
      <c r="SX441" s="258"/>
      <c r="SY441" s="258"/>
      <c r="SZ441" s="258"/>
      <c r="TA441" s="258"/>
      <c r="TB441" s="258"/>
      <c r="TC441" s="258"/>
      <c r="TD441" s="258"/>
      <c r="TE441" s="258"/>
      <c r="TF441" s="258"/>
      <c r="TG441" s="258"/>
      <c r="TH441" s="258"/>
      <c r="TI441" s="258"/>
      <c r="TJ441" s="258"/>
      <c r="TK441" s="258"/>
      <c r="TL441" s="258"/>
      <c r="TM441" s="258"/>
      <c r="TN441" s="258"/>
      <c r="TO441" s="258"/>
      <c r="TP441" s="258"/>
      <c r="TQ441" s="258"/>
      <c r="TR441" s="258"/>
      <c r="TS441" s="258"/>
      <c r="TT441" s="258"/>
      <c r="TU441" s="258"/>
      <c r="TV441" s="258"/>
      <c r="TW441" s="258"/>
      <c r="TX441" s="258"/>
      <c r="TY441" s="258"/>
      <c r="TZ441" s="258"/>
      <c r="UA441" s="258"/>
      <c r="UB441" s="258"/>
      <c r="UC441" s="258"/>
      <c r="UD441" s="258"/>
      <c r="UE441" s="258"/>
      <c r="UF441" s="258"/>
      <c r="UG441" s="258"/>
      <c r="UH441" s="258"/>
      <c r="UI441" s="258"/>
      <c r="UJ441" s="258"/>
      <c r="UK441" s="258"/>
      <c r="UL441" s="258"/>
      <c r="UM441" s="258"/>
      <c r="UN441" s="258"/>
      <c r="UO441" s="258"/>
      <c r="UP441" s="258"/>
      <c r="UQ441" s="258"/>
      <c r="UR441" s="258"/>
      <c r="US441" s="258"/>
      <c r="UT441" s="258"/>
      <c r="UU441" s="258"/>
      <c r="UV441" s="258"/>
      <c r="UW441" s="258"/>
      <c r="UX441" s="258"/>
      <c r="UY441" s="258"/>
      <c r="UZ441" s="258"/>
      <c r="VA441" s="258"/>
      <c r="VB441" s="258"/>
      <c r="VC441" s="258"/>
      <c r="VD441" s="258"/>
      <c r="VE441" s="258"/>
      <c r="VF441" s="258"/>
      <c r="VG441" s="258"/>
      <c r="VH441" s="258"/>
      <c r="VI441" s="258"/>
      <c r="VJ441" s="258"/>
      <c r="VK441" s="258"/>
      <c r="VL441" s="258"/>
      <c r="VM441" s="258"/>
      <c r="VN441" s="258"/>
      <c r="VO441" s="258"/>
      <c r="VP441" s="258"/>
      <c r="VQ441" s="258"/>
      <c r="VR441" s="258"/>
      <c r="VS441" s="258"/>
      <c r="VT441" s="258"/>
      <c r="VU441" s="258"/>
      <c r="VV441" s="258"/>
      <c r="VW441" s="258"/>
      <c r="VX441" s="258"/>
      <c r="VY441" s="258"/>
      <c r="VZ441" s="258"/>
      <c r="WA441" s="258"/>
      <c r="WB441" s="258"/>
      <c r="WC441" s="258"/>
      <c r="WD441" s="258"/>
      <c r="WE441" s="258"/>
      <c r="WF441" s="258"/>
      <c r="WG441" s="258"/>
      <c r="WH441" s="258"/>
      <c r="WI441" s="258"/>
      <c r="WJ441" s="258"/>
      <c r="WK441" s="258"/>
      <c r="WL441" s="258"/>
      <c r="WM441" s="258"/>
      <c r="WN441" s="258"/>
      <c r="WO441" s="258"/>
      <c r="WP441" s="258"/>
      <c r="WQ441" s="258"/>
      <c r="WR441" s="258"/>
      <c r="WS441" s="258"/>
      <c r="WT441" s="258"/>
      <c r="WU441" s="258"/>
      <c r="WV441" s="258"/>
      <c r="WW441" s="258"/>
      <c r="WX441" s="258"/>
      <c r="WY441" s="258"/>
      <c r="WZ441" s="258"/>
      <c r="XA441" s="258"/>
      <c r="XB441" s="258"/>
      <c r="XC441" s="258"/>
      <c r="XD441" s="258"/>
      <c r="XE441" s="258"/>
      <c r="XF441" s="258"/>
      <c r="XG441" s="258"/>
      <c r="XH441" s="258"/>
      <c r="XI441" s="258"/>
      <c r="XJ441" s="258"/>
      <c r="XK441" s="258"/>
      <c r="XL441" s="258"/>
      <c r="XM441" s="258"/>
      <c r="XN441" s="258"/>
      <c r="XO441" s="258"/>
      <c r="XP441" s="258"/>
      <c r="XQ441" s="258"/>
      <c r="XR441" s="258"/>
      <c r="XS441" s="258"/>
      <c r="XT441" s="258"/>
      <c r="XU441" s="258"/>
      <c r="XV441" s="258"/>
      <c r="XW441" s="258"/>
      <c r="XX441" s="258"/>
      <c r="XY441" s="258"/>
      <c r="XZ441" s="258"/>
      <c r="YA441" s="258"/>
      <c r="YB441" s="258"/>
      <c r="YC441" s="258"/>
      <c r="YD441" s="258"/>
      <c r="YE441" s="258"/>
      <c r="YF441" s="258"/>
      <c r="YG441" s="258"/>
      <c r="YH441" s="258"/>
      <c r="YI441" s="258"/>
      <c r="YJ441" s="258"/>
      <c r="YK441" s="258"/>
      <c r="YL441" s="258"/>
      <c r="YM441" s="258"/>
      <c r="YN441" s="258"/>
      <c r="YO441" s="258"/>
      <c r="YP441" s="258"/>
      <c r="YQ441" s="258"/>
      <c r="YR441" s="258"/>
      <c r="YS441" s="258"/>
      <c r="YT441" s="258"/>
      <c r="YU441" s="258"/>
      <c r="YV441" s="258"/>
      <c r="YW441" s="258"/>
      <c r="YX441" s="258"/>
      <c r="YY441" s="258"/>
      <c r="YZ441" s="258"/>
      <c r="ZA441" s="258"/>
      <c r="ZB441" s="258"/>
      <c r="ZC441" s="258"/>
      <c r="ZD441" s="258"/>
      <c r="ZE441" s="258"/>
      <c r="ZF441" s="258"/>
      <c r="ZG441" s="258"/>
      <c r="ZH441" s="258"/>
      <c r="ZI441" s="258"/>
      <c r="ZJ441" s="258"/>
      <c r="ZK441" s="258"/>
      <c r="ZL441" s="258"/>
      <c r="ZM441" s="258"/>
      <c r="ZN441" s="258"/>
      <c r="ZO441" s="258"/>
      <c r="ZP441" s="258"/>
      <c r="ZQ441" s="258"/>
      <c r="ZR441" s="258"/>
      <c r="ZS441" s="258"/>
      <c r="ZT441" s="258"/>
      <c r="ZU441" s="258"/>
      <c r="ZV441" s="258"/>
      <c r="ZW441" s="258"/>
      <c r="ZX441" s="258"/>
      <c r="ZY441" s="258"/>
      <c r="ZZ441" s="258"/>
      <c r="AAA441" s="258"/>
      <c r="AAB441" s="258"/>
      <c r="AAC441" s="258"/>
      <c r="AAD441" s="258"/>
      <c r="AAE441" s="258"/>
      <c r="AAF441" s="258"/>
      <c r="AAG441" s="258"/>
      <c r="AAH441" s="258"/>
      <c r="AAI441" s="258"/>
      <c r="AAJ441" s="258"/>
      <c r="AAK441" s="258"/>
      <c r="AAL441" s="258"/>
      <c r="AAM441" s="258"/>
      <c r="AAN441" s="258"/>
      <c r="AAO441" s="258"/>
      <c r="AAP441" s="258"/>
      <c r="AAQ441" s="258"/>
      <c r="AAR441" s="258"/>
      <c r="AAS441" s="258"/>
      <c r="AAT441" s="258"/>
      <c r="AAU441" s="258"/>
      <c r="AAV441" s="258"/>
      <c r="AAW441" s="258"/>
      <c r="AAX441" s="258"/>
      <c r="AAY441" s="258"/>
      <c r="AAZ441" s="258"/>
      <c r="ABA441" s="258"/>
      <c r="ABB441" s="258"/>
      <c r="ABC441" s="258"/>
      <c r="ABD441" s="258"/>
      <c r="ABE441" s="258"/>
      <c r="ABF441" s="258"/>
      <c r="ABG441" s="258"/>
      <c r="ABH441" s="258"/>
      <c r="ABI441" s="258"/>
      <c r="ABJ441" s="258"/>
      <c r="ABK441" s="258"/>
      <c r="ABL441" s="258"/>
      <c r="ABM441" s="258"/>
      <c r="ABN441" s="258"/>
      <c r="ABO441" s="258"/>
      <c r="ABP441" s="258"/>
      <c r="ABQ441" s="258"/>
      <c r="ABR441" s="258"/>
      <c r="ABS441" s="258"/>
      <c r="ABT441" s="258"/>
      <c r="ABU441" s="258"/>
      <c r="ABV441" s="258"/>
      <c r="ABW441" s="258"/>
      <c r="ABX441" s="258"/>
      <c r="ABY441" s="258"/>
      <c r="ABZ441" s="258"/>
      <c r="ACA441" s="258"/>
      <c r="ACB441" s="258"/>
      <c r="ACC441" s="258"/>
      <c r="ACD441" s="258"/>
      <c r="ACE441" s="258"/>
      <c r="ACF441" s="258"/>
      <c r="ACG441" s="258"/>
      <c r="ACH441" s="258"/>
      <c r="ACI441" s="258"/>
      <c r="ACJ441" s="258"/>
      <c r="ACK441" s="258"/>
      <c r="ACL441" s="258"/>
      <c r="ACM441" s="258"/>
      <c r="ACN441" s="258"/>
      <c r="ACO441" s="258"/>
      <c r="ACP441" s="258"/>
      <c r="ACQ441" s="258"/>
      <c r="ACR441" s="258"/>
      <c r="ACS441" s="258"/>
      <c r="ACT441" s="258"/>
      <c r="ACU441" s="258"/>
      <c r="ACV441" s="258"/>
      <c r="ACW441" s="258"/>
      <c r="ACX441" s="258"/>
      <c r="ACY441" s="258"/>
      <c r="ACZ441" s="258"/>
      <c r="ADA441" s="258"/>
      <c r="ADB441" s="258"/>
      <c r="ADC441" s="258"/>
      <c r="ADD441" s="258"/>
      <c r="ADE441" s="258"/>
      <c r="ADF441" s="258"/>
      <c r="ADG441" s="258"/>
      <c r="ADH441" s="258"/>
      <c r="ADI441" s="258"/>
      <c r="ADJ441" s="258"/>
      <c r="ADK441" s="258"/>
      <c r="ADL441" s="258"/>
      <c r="ADM441" s="258"/>
      <c r="ADN441" s="258"/>
      <c r="ADO441" s="258"/>
      <c r="ADP441" s="258"/>
      <c r="ADQ441" s="258"/>
      <c r="ADR441" s="258"/>
      <c r="ADS441" s="258"/>
      <c r="ADT441" s="258"/>
      <c r="ADU441" s="258"/>
      <c r="ADV441" s="258"/>
      <c r="ADW441" s="258"/>
      <c r="ADX441" s="258"/>
      <c r="ADY441" s="258"/>
      <c r="ADZ441" s="258"/>
      <c r="AEA441" s="258"/>
      <c r="AEB441" s="258"/>
      <c r="AEC441" s="258"/>
      <c r="AED441" s="258"/>
      <c r="AEE441" s="258"/>
      <c r="AEF441" s="258"/>
      <c r="AEG441" s="258"/>
      <c r="AEH441" s="258"/>
      <c r="AEI441" s="258"/>
      <c r="AEJ441" s="258"/>
      <c r="AEK441" s="258"/>
      <c r="AEL441" s="258"/>
      <c r="AEM441" s="258"/>
      <c r="AEN441" s="258"/>
      <c r="AEO441" s="258"/>
      <c r="AEP441" s="258"/>
      <c r="AEQ441" s="258"/>
      <c r="AER441" s="258"/>
      <c r="AES441" s="258"/>
      <c r="AET441" s="258"/>
      <c r="AEU441" s="258"/>
      <c r="AEV441" s="258"/>
      <c r="AEW441" s="258"/>
      <c r="AEX441" s="258"/>
      <c r="AEY441" s="258"/>
      <c r="AEZ441" s="258"/>
      <c r="AFA441" s="258"/>
      <c r="AFB441" s="258"/>
      <c r="AFC441" s="258"/>
      <c r="AFD441" s="258"/>
      <c r="AFE441" s="258"/>
      <c r="AFF441" s="258"/>
      <c r="AFG441" s="258"/>
      <c r="AFH441" s="258"/>
      <c r="AFI441" s="258"/>
      <c r="AFJ441" s="258"/>
      <c r="AFK441" s="258"/>
      <c r="AFL441" s="258"/>
      <c r="AFM441" s="258"/>
      <c r="AFN441" s="258"/>
      <c r="AFO441" s="258"/>
      <c r="AFP441" s="258"/>
      <c r="AFQ441" s="258"/>
      <c r="AFR441" s="258"/>
      <c r="AFS441" s="258"/>
      <c r="AFT441" s="258"/>
      <c r="AFU441" s="258"/>
      <c r="AFV441" s="258"/>
      <c r="AFW441" s="258"/>
      <c r="AFX441" s="258"/>
      <c r="AFY441" s="258"/>
      <c r="AFZ441" s="258"/>
      <c r="AGA441" s="258"/>
      <c r="AGB441" s="258"/>
      <c r="AGC441" s="258"/>
      <c r="AGD441" s="258"/>
      <c r="AGE441" s="258"/>
      <c r="AGF441" s="258"/>
      <c r="AGG441" s="258"/>
      <c r="AGH441" s="258"/>
      <c r="AGI441" s="258"/>
      <c r="AGJ441" s="258"/>
      <c r="AGK441" s="258"/>
      <c r="AGL441" s="258"/>
      <c r="AGM441" s="258"/>
      <c r="AGN441" s="258"/>
      <c r="AGO441" s="258"/>
      <c r="AGP441" s="258"/>
      <c r="AGQ441" s="258"/>
      <c r="AGR441" s="258"/>
      <c r="AGS441" s="258"/>
      <c r="AGT441" s="258"/>
      <c r="AGU441" s="258"/>
      <c r="AGV441" s="258"/>
      <c r="AGW441" s="258"/>
      <c r="AGX441" s="258"/>
      <c r="AGY441" s="258"/>
      <c r="AGZ441" s="258"/>
      <c r="AHA441" s="258"/>
      <c r="AHB441" s="258"/>
      <c r="AHC441" s="258"/>
      <c r="AHD441" s="258"/>
      <c r="AHE441" s="258"/>
      <c r="AHF441" s="258"/>
      <c r="AHG441" s="258"/>
      <c r="AHH441" s="258"/>
      <c r="AHI441" s="258"/>
      <c r="AHJ441" s="258"/>
      <c r="AHK441" s="258"/>
      <c r="AHL441" s="258"/>
      <c r="AHM441" s="258"/>
      <c r="AHN441" s="258"/>
      <c r="AHO441" s="258"/>
      <c r="AHP441" s="258"/>
      <c r="AHQ441" s="258"/>
      <c r="AHR441" s="258"/>
      <c r="AHS441" s="258"/>
      <c r="AHT441" s="258"/>
      <c r="AHU441" s="258"/>
      <c r="AHV441" s="258"/>
      <c r="AHW441" s="258"/>
      <c r="AHX441" s="258"/>
      <c r="AHY441" s="258"/>
      <c r="AHZ441" s="258"/>
      <c r="AIA441" s="258"/>
      <c r="AIB441" s="258"/>
      <c r="AIC441" s="258"/>
      <c r="AID441" s="258"/>
      <c r="AIE441" s="258"/>
      <c r="AIF441" s="258"/>
      <c r="AIG441" s="258"/>
      <c r="AIH441" s="258"/>
      <c r="AII441" s="258"/>
      <c r="AIJ441" s="258"/>
      <c r="AIK441" s="258"/>
      <c r="AIL441" s="258"/>
      <c r="AIM441" s="258"/>
      <c r="AIN441" s="258"/>
      <c r="AIO441" s="258"/>
      <c r="AIP441" s="258"/>
      <c r="AIQ441" s="258"/>
      <c r="AIR441" s="258"/>
      <c r="AIS441" s="258"/>
      <c r="AIT441" s="258"/>
      <c r="AIU441" s="258"/>
      <c r="AIV441" s="258"/>
      <c r="AIW441" s="258"/>
      <c r="AIX441" s="258"/>
      <c r="AIY441" s="258"/>
      <c r="AIZ441" s="258"/>
      <c r="AJA441" s="258"/>
      <c r="AJB441" s="258"/>
      <c r="AJC441" s="258"/>
      <c r="AJD441" s="258"/>
      <c r="AJE441" s="258"/>
      <c r="AJF441" s="258"/>
      <c r="AJG441" s="258"/>
      <c r="AJH441" s="258"/>
      <c r="AJI441" s="258"/>
      <c r="AJJ441" s="258"/>
      <c r="AJK441" s="258"/>
      <c r="AJL441" s="258"/>
      <c r="AJM441" s="258"/>
      <c r="AJN441" s="258"/>
      <c r="AJO441" s="258"/>
      <c r="AJP441" s="258"/>
      <c r="AJQ441" s="258"/>
      <c r="AJR441" s="258"/>
      <c r="AJS441" s="258"/>
      <c r="AJT441" s="258"/>
      <c r="AJU441" s="258"/>
      <c r="AJV441" s="258"/>
      <c r="AJW441" s="258"/>
      <c r="AJX441" s="258"/>
      <c r="AJY441" s="258"/>
      <c r="AJZ441" s="258"/>
      <c r="AKA441" s="258"/>
      <c r="AKB441" s="258"/>
      <c r="AKC441" s="258"/>
      <c r="AKD441" s="258"/>
      <c r="AKE441" s="258"/>
      <c r="AKF441" s="258"/>
      <c r="AKG441" s="258"/>
      <c r="AKH441" s="258"/>
      <c r="AKI441" s="258"/>
      <c r="AKJ441" s="258"/>
      <c r="AKK441" s="258"/>
      <c r="AKL441" s="258"/>
      <c r="AKM441" s="258"/>
      <c r="AKN441" s="258"/>
      <c r="AKO441" s="258"/>
      <c r="AKP441" s="258"/>
      <c r="AKQ441" s="258"/>
      <c r="AKR441" s="258"/>
      <c r="AKS441" s="258"/>
      <c r="AKT441" s="258"/>
      <c r="AKU441" s="258"/>
      <c r="AKV441" s="258"/>
      <c r="AKW441" s="258"/>
      <c r="AKX441" s="258"/>
      <c r="AKY441" s="258"/>
      <c r="AKZ441" s="258"/>
      <c r="ALA441" s="258"/>
      <c r="ALB441" s="258"/>
      <c r="ALC441" s="258"/>
      <c r="ALD441" s="258"/>
      <c r="ALE441" s="258"/>
      <c r="ALF441" s="258"/>
      <c r="ALG441" s="258"/>
      <c r="ALH441" s="258"/>
      <c r="ALI441" s="258"/>
      <c r="ALJ441" s="258"/>
      <c r="ALK441" s="258"/>
      <c r="ALL441" s="258"/>
      <c r="ALM441" s="258"/>
      <c r="ALN441" s="258"/>
      <c r="ALO441" s="258"/>
      <c r="ALP441" s="258"/>
      <c r="ALQ441" s="258"/>
      <c r="ALR441" s="258"/>
      <c r="ALS441" s="258"/>
      <c r="ALT441" s="258"/>
      <c r="ALU441" s="258"/>
      <c r="ALV441" s="258"/>
      <c r="ALW441" s="258"/>
      <c r="ALX441" s="258"/>
      <c r="ALY441" s="258"/>
      <c r="ALZ441" s="258"/>
      <c r="AMA441" s="258"/>
      <c r="AMB441" s="258"/>
      <c r="AMC441" s="258"/>
    </row>
    <row r="442" customFormat="false" ht="27.75" hidden="false" customHeight="true" outlineLevel="0" collapsed="false">
      <c r="A442" s="930"/>
      <c r="B442" s="930"/>
      <c r="C442" s="930"/>
      <c r="D442" s="930"/>
      <c r="E442" s="930"/>
      <c r="F442" s="930"/>
      <c r="G442" s="931" t="s">
        <v>134</v>
      </c>
      <c r="H442" s="932" t="n">
        <f aca="false">Dados!D45</f>
        <v>0.05</v>
      </c>
      <c r="I442" s="933" t="n">
        <f aca="false">SUM(I440:I441)</f>
        <v>0</v>
      </c>
      <c r="J442" s="934"/>
      <c r="L442" s="468"/>
      <c r="M442" s="468"/>
      <c r="N442" s="468"/>
      <c r="O442" s="468"/>
      <c r="P442" s="468"/>
      <c r="Q442" s="468"/>
      <c r="R442" s="468"/>
      <c r="S442" s="837"/>
      <c r="W442" s="258"/>
      <c r="X442" s="258"/>
      <c r="Y442" s="258"/>
      <c r="Z442" s="258"/>
      <c r="AA442" s="258"/>
      <c r="AB442" s="258"/>
      <c r="AC442" s="258"/>
      <c r="AD442" s="258"/>
      <c r="AE442" s="258"/>
      <c r="AF442" s="258"/>
      <c r="AG442" s="258"/>
      <c r="AH442" s="258"/>
      <c r="AI442" s="258"/>
      <c r="AJ442" s="258"/>
      <c r="AK442" s="258"/>
      <c r="AL442" s="258"/>
      <c r="AM442" s="258"/>
      <c r="AN442" s="258"/>
      <c r="AO442" s="258"/>
      <c r="AP442" s="258"/>
      <c r="AQ442" s="258"/>
      <c r="AR442" s="258"/>
      <c r="AS442" s="258"/>
      <c r="AT442" s="258"/>
      <c r="AU442" s="258"/>
      <c r="AV442" s="258"/>
      <c r="AW442" s="258"/>
      <c r="AX442" s="258"/>
      <c r="AY442" s="258"/>
      <c r="AZ442" s="258"/>
      <c r="BA442" s="258"/>
      <c r="BB442" s="258"/>
      <c r="BC442" s="258"/>
      <c r="BD442" s="258"/>
      <c r="BE442" s="258"/>
      <c r="BF442" s="258"/>
      <c r="BG442" s="258"/>
      <c r="BH442" s="258"/>
      <c r="BI442" s="258"/>
      <c r="BJ442" s="258"/>
      <c r="BK442" s="258"/>
      <c r="BL442" s="258"/>
      <c r="BM442" s="258"/>
      <c r="BN442" s="258"/>
      <c r="BO442" s="258"/>
      <c r="BP442" s="258"/>
      <c r="BQ442" s="258"/>
      <c r="BR442" s="258"/>
      <c r="BS442" s="258"/>
      <c r="BT442" s="258"/>
      <c r="BU442" s="258"/>
      <c r="BV442" s="258"/>
      <c r="BW442" s="258"/>
      <c r="BX442" s="258"/>
      <c r="BY442" s="258"/>
      <c r="BZ442" s="258"/>
      <c r="CA442" s="258"/>
      <c r="CB442" s="258"/>
      <c r="CC442" s="258"/>
      <c r="CD442" s="258"/>
      <c r="CE442" s="258"/>
      <c r="CF442" s="258"/>
      <c r="CG442" s="258"/>
      <c r="CH442" s="258"/>
      <c r="CI442" s="258"/>
      <c r="CJ442" s="258"/>
      <c r="CK442" s="258"/>
      <c r="CL442" s="258"/>
      <c r="CM442" s="258"/>
      <c r="CN442" s="258"/>
      <c r="CO442" s="258"/>
      <c r="CP442" s="258"/>
      <c r="CQ442" s="258"/>
      <c r="CR442" s="258"/>
      <c r="CS442" s="258"/>
      <c r="CT442" s="258"/>
      <c r="CU442" s="258"/>
      <c r="CV442" s="258"/>
      <c r="CW442" s="258"/>
      <c r="CX442" s="258"/>
      <c r="CY442" s="258"/>
      <c r="CZ442" s="258"/>
      <c r="DA442" s="258"/>
      <c r="DB442" s="258"/>
      <c r="DC442" s="258"/>
      <c r="DD442" s="258"/>
      <c r="DE442" s="258"/>
      <c r="DF442" s="258"/>
      <c r="DG442" s="258"/>
      <c r="DH442" s="258"/>
      <c r="DI442" s="258"/>
      <c r="DJ442" s="258"/>
      <c r="DK442" s="258"/>
      <c r="DL442" s="258"/>
      <c r="DM442" s="258"/>
      <c r="DN442" s="258"/>
      <c r="DO442" s="258"/>
      <c r="DP442" s="258"/>
      <c r="DQ442" s="258"/>
      <c r="DR442" s="258"/>
      <c r="DS442" s="258"/>
      <c r="DT442" s="258"/>
      <c r="DU442" s="258"/>
      <c r="DV442" s="258"/>
      <c r="DW442" s="258"/>
      <c r="DX442" s="258"/>
      <c r="DY442" s="258"/>
      <c r="DZ442" s="258"/>
      <c r="EA442" s="258"/>
      <c r="EB442" s="258"/>
      <c r="EC442" s="258"/>
      <c r="ED442" s="258"/>
      <c r="EE442" s="258"/>
      <c r="EF442" s="258"/>
      <c r="EG442" s="258"/>
      <c r="EH442" s="258"/>
      <c r="EI442" s="258"/>
      <c r="EJ442" s="258"/>
      <c r="EK442" s="258"/>
      <c r="EL442" s="258"/>
      <c r="EM442" s="258"/>
      <c r="EN442" s="258"/>
      <c r="EO442" s="258"/>
      <c r="EP442" s="258"/>
      <c r="EQ442" s="258"/>
      <c r="ER442" s="258"/>
      <c r="ES442" s="258"/>
      <c r="ET442" s="258"/>
      <c r="EU442" s="258"/>
      <c r="EV442" s="258"/>
      <c r="EW442" s="258"/>
      <c r="EX442" s="258"/>
      <c r="EY442" s="258"/>
      <c r="EZ442" s="258"/>
      <c r="FA442" s="258"/>
      <c r="FB442" s="258"/>
      <c r="FC442" s="258"/>
      <c r="FD442" s="258"/>
      <c r="FE442" s="258"/>
      <c r="FF442" s="258"/>
      <c r="FG442" s="258"/>
      <c r="FH442" s="258"/>
      <c r="FI442" s="258"/>
      <c r="FJ442" s="258"/>
      <c r="FK442" s="258"/>
      <c r="FL442" s="258"/>
      <c r="FM442" s="258"/>
      <c r="FN442" s="258"/>
      <c r="FO442" s="258"/>
      <c r="FP442" s="258"/>
      <c r="FQ442" s="258"/>
      <c r="FR442" s="258"/>
      <c r="FS442" s="258"/>
      <c r="FT442" s="258"/>
      <c r="FU442" s="258"/>
      <c r="FV442" s="258"/>
      <c r="FW442" s="258"/>
      <c r="FX442" s="258"/>
      <c r="FY442" s="258"/>
      <c r="FZ442" s="258"/>
      <c r="GA442" s="258"/>
      <c r="GB442" s="258"/>
      <c r="GC442" s="258"/>
      <c r="GD442" s="258"/>
      <c r="GE442" s="258"/>
      <c r="GF442" s="258"/>
      <c r="GG442" s="258"/>
      <c r="GH442" s="258"/>
      <c r="GI442" s="258"/>
      <c r="GJ442" s="258"/>
      <c r="GK442" s="258"/>
      <c r="GL442" s="258"/>
      <c r="GM442" s="258"/>
      <c r="GN442" s="258"/>
      <c r="GO442" s="258"/>
      <c r="GP442" s="258"/>
      <c r="GQ442" s="258"/>
      <c r="GR442" s="258"/>
      <c r="GS442" s="258"/>
      <c r="GT442" s="258"/>
      <c r="GU442" s="258"/>
      <c r="GV442" s="258"/>
      <c r="GW442" s="258"/>
      <c r="GX442" s="258"/>
      <c r="GY442" s="258"/>
      <c r="GZ442" s="258"/>
      <c r="HA442" s="258"/>
      <c r="HB442" s="258"/>
      <c r="HC442" s="258"/>
      <c r="HD442" s="258"/>
      <c r="HE442" s="258"/>
      <c r="HF442" s="258"/>
      <c r="HG442" s="258"/>
      <c r="HH442" s="258"/>
      <c r="HI442" s="258"/>
      <c r="HJ442" s="258"/>
      <c r="HK442" s="258"/>
      <c r="HL442" s="258"/>
      <c r="HM442" s="258"/>
      <c r="HN442" s="258"/>
      <c r="HO442" s="258"/>
      <c r="HP442" s="258"/>
      <c r="HQ442" s="258"/>
      <c r="HR442" s="258"/>
      <c r="HS442" s="258"/>
      <c r="HT442" s="258"/>
      <c r="HU442" s="258"/>
      <c r="HV442" s="258"/>
      <c r="HW442" s="258"/>
      <c r="HX442" s="258"/>
      <c r="HY442" s="258"/>
      <c r="HZ442" s="258"/>
      <c r="IA442" s="258"/>
      <c r="IB442" s="258"/>
      <c r="IC442" s="258"/>
      <c r="ID442" s="258"/>
      <c r="IE442" s="258"/>
      <c r="IF442" s="258"/>
      <c r="IG442" s="258"/>
      <c r="IH442" s="258"/>
      <c r="II442" s="258"/>
      <c r="IJ442" s="258"/>
      <c r="IK442" s="258"/>
      <c r="IL442" s="258"/>
      <c r="IM442" s="258"/>
      <c r="IN442" s="258"/>
      <c r="IO442" s="258"/>
      <c r="IP442" s="258"/>
      <c r="IQ442" s="258"/>
      <c r="IR442" s="258"/>
      <c r="IS442" s="258"/>
      <c r="IT442" s="258"/>
      <c r="IU442" s="258"/>
      <c r="IV442" s="258"/>
      <c r="IW442" s="258"/>
      <c r="IX442" s="258"/>
      <c r="IY442" s="258"/>
      <c r="IZ442" s="258"/>
      <c r="JA442" s="258"/>
      <c r="JB442" s="258"/>
      <c r="JC442" s="258"/>
      <c r="JD442" s="258"/>
      <c r="JE442" s="258"/>
      <c r="JF442" s="258"/>
      <c r="JG442" s="258"/>
      <c r="JH442" s="258"/>
      <c r="JI442" s="258"/>
      <c r="JJ442" s="258"/>
      <c r="JK442" s="258"/>
      <c r="JL442" s="258"/>
      <c r="JM442" s="258"/>
      <c r="JN442" s="258"/>
      <c r="JO442" s="258"/>
      <c r="JP442" s="258"/>
      <c r="JQ442" s="258"/>
      <c r="JR442" s="258"/>
      <c r="JS442" s="258"/>
      <c r="JT442" s="258"/>
      <c r="JU442" s="258"/>
      <c r="JV442" s="258"/>
      <c r="JW442" s="258"/>
      <c r="JX442" s="258"/>
      <c r="JY442" s="258"/>
      <c r="JZ442" s="258"/>
      <c r="KA442" s="258"/>
      <c r="KB442" s="258"/>
      <c r="KC442" s="258"/>
      <c r="KD442" s="258"/>
      <c r="KE442" s="258"/>
      <c r="KF442" s="258"/>
      <c r="KG442" s="258"/>
      <c r="KH442" s="258"/>
      <c r="KI442" s="258"/>
      <c r="KJ442" s="258"/>
      <c r="KK442" s="258"/>
      <c r="KL442" s="258"/>
      <c r="KM442" s="258"/>
      <c r="KN442" s="258"/>
      <c r="KO442" s="258"/>
      <c r="KP442" s="258"/>
      <c r="KQ442" s="258"/>
      <c r="KR442" s="258"/>
      <c r="KS442" s="258"/>
      <c r="KT442" s="258"/>
      <c r="KU442" s="258"/>
      <c r="KV442" s="258"/>
      <c r="KW442" s="258"/>
      <c r="KX442" s="258"/>
      <c r="KY442" s="258"/>
      <c r="KZ442" s="258"/>
      <c r="LA442" s="258"/>
      <c r="LB442" s="258"/>
      <c r="LC442" s="258"/>
      <c r="LD442" s="258"/>
      <c r="LE442" s="258"/>
      <c r="LF442" s="258"/>
      <c r="LG442" s="258"/>
      <c r="LH442" s="258"/>
      <c r="LI442" s="258"/>
      <c r="LJ442" s="258"/>
      <c r="LK442" s="258"/>
      <c r="LL442" s="258"/>
      <c r="LM442" s="258"/>
      <c r="LN442" s="258"/>
      <c r="LO442" s="258"/>
      <c r="LP442" s="258"/>
      <c r="LQ442" s="258"/>
      <c r="LR442" s="258"/>
      <c r="LS442" s="258"/>
      <c r="LT442" s="258"/>
      <c r="LU442" s="258"/>
      <c r="LV442" s="258"/>
      <c r="LW442" s="258"/>
      <c r="LX442" s="258"/>
      <c r="LY442" s="258"/>
      <c r="LZ442" s="258"/>
      <c r="MA442" s="258"/>
      <c r="MB442" s="258"/>
      <c r="MC442" s="258"/>
      <c r="MD442" s="258"/>
      <c r="ME442" s="258"/>
      <c r="MF442" s="258"/>
      <c r="MG442" s="258"/>
      <c r="MH442" s="258"/>
      <c r="MI442" s="258"/>
      <c r="MJ442" s="258"/>
      <c r="MK442" s="258"/>
      <c r="ML442" s="258"/>
      <c r="MM442" s="258"/>
      <c r="MN442" s="258"/>
      <c r="MO442" s="258"/>
      <c r="MP442" s="258"/>
      <c r="MQ442" s="258"/>
      <c r="MR442" s="258"/>
      <c r="MS442" s="258"/>
      <c r="MT442" s="258"/>
      <c r="MU442" s="258"/>
      <c r="MV442" s="258"/>
      <c r="MW442" s="258"/>
      <c r="MX442" s="258"/>
      <c r="MY442" s="258"/>
      <c r="MZ442" s="258"/>
      <c r="NA442" s="258"/>
      <c r="NB442" s="258"/>
      <c r="NC442" s="258"/>
      <c r="ND442" s="258"/>
      <c r="NE442" s="258"/>
      <c r="NF442" s="258"/>
      <c r="NG442" s="258"/>
      <c r="NH442" s="258"/>
      <c r="NI442" s="258"/>
      <c r="NJ442" s="258"/>
      <c r="NK442" s="258"/>
      <c r="NL442" s="258"/>
      <c r="NM442" s="258"/>
      <c r="NN442" s="258"/>
      <c r="NO442" s="258"/>
      <c r="NP442" s="258"/>
      <c r="NQ442" s="258"/>
      <c r="NR442" s="258"/>
      <c r="NS442" s="258"/>
      <c r="NT442" s="258"/>
      <c r="NU442" s="258"/>
      <c r="NV442" s="258"/>
      <c r="NW442" s="258"/>
      <c r="NX442" s="258"/>
      <c r="NY442" s="258"/>
      <c r="NZ442" s="258"/>
      <c r="OA442" s="258"/>
      <c r="OB442" s="258"/>
      <c r="OC442" s="258"/>
      <c r="OD442" s="258"/>
      <c r="OE442" s="258"/>
      <c r="OF442" s="258"/>
      <c r="OG442" s="258"/>
      <c r="OH442" s="258"/>
      <c r="OI442" s="258"/>
      <c r="OJ442" s="258"/>
      <c r="OK442" s="258"/>
      <c r="OL442" s="258"/>
      <c r="OM442" s="258"/>
      <c r="ON442" s="258"/>
      <c r="OO442" s="258"/>
      <c r="OP442" s="258"/>
      <c r="OQ442" s="258"/>
      <c r="OR442" s="258"/>
      <c r="OS442" s="258"/>
      <c r="OT442" s="258"/>
      <c r="OU442" s="258"/>
      <c r="OV442" s="258"/>
      <c r="OW442" s="258"/>
      <c r="OX442" s="258"/>
      <c r="OY442" s="258"/>
      <c r="OZ442" s="258"/>
      <c r="PA442" s="258"/>
      <c r="PB442" s="258"/>
      <c r="PC442" s="258"/>
      <c r="PD442" s="258"/>
      <c r="PE442" s="258"/>
      <c r="PF442" s="258"/>
      <c r="PG442" s="258"/>
      <c r="PH442" s="258"/>
      <c r="PI442" s="258"/>
      <c r="PJ442" s="258"/>
      <c r="PK442" s="258"/>
      <c r="PL442" s="258"/>
      <c r="PM442" s="258"/>
      <c r="PN442" s="258"/>
      <c r="PO442" s="258"/>
      <c r="PP442" s="258"/>
      <c r="PQ442" s="258"/>
      <c r="PR442" s="258"/>
      <c r="PS442" s="258"/>
      <c r="PT442" s="258"/>
      <c r="PU442" s="258"/>
      <c r="PV442" s="258"/>
      <c r="PW442" s="258"/>
      <c r="PX442" s="258"/>
      <c r="PY442" s="258"/>
      <c r="PZ442" s="258"/>
      <c r="QA442" s="258"/>
      <c r="QB442" s="258"/>
      <c r="QC442" s="258"/>
      <c r="QD442" s="258"/>
      <c r="QE442" s="258"/>
      <c r="QF442" s="258"/>
      <c r="QG442" s="258"/>
      <c r="QH442" s="258"/>
      <c r="QI442" s="258"/>
      <c r="QJ442" s="258"/>
      <c r="QK442" s="258"/>
      <c r="QL442" s="258"/>
      <c r="QM442" s="258"/>
      <c r="QN442" s="258"/>
      <c r="QO442" s="258"/>
      <c r="QP442" s="258"/>
      <c r="QQ442" s="258"/>
      <c r="QR442" s="258"/>
      <c r="QS442" s="258"/>
      <c r="QT442" s="258"/>
      <c r="QU442" s="258"/>
      <c r="QV442" s="258"/>
      <c r="QW442" s="258"/>
      <c r="QX442" s="258"/>
      <c r="QY442" s="258"/>
      <c r="QZ442" s="258"/>
      <c r="RA442" s="258"/>
      <c r="RB442" s="258"/>
      <c r="RC442" s="258"/>
      <c r="RD442" s="258"/>
      <c r="RE442" s="258"/>
      <c r="RF442" s="258"/>
      <c r="RG442" s="258"/>
      <c r="RH442" s="258"/>
      <c r="RI442" s="258"/>
      <c r="RJ442" s="258"/>
      <c r="RK442" s="258"/>
      <c r="RL442" s="258"/>
      <c r="RM442" s="258"/>
      <c r="RN442" s="258"/>
      <c r="RO442" s="258"/>
      <c r="RP442" s="258"/>
      <c r="RQ442" s="258"/>
      <c r="RR442" s="258"/>
      <c r="RS442" s="258"/>
      <c r="RT442" s="258"/>
      <c r="RU442" s="258"/>
      <c r="RV442" s="258"/>
      <c r="RW442" s="258"/>
      <c r="RX442" s="258"/>
      <c r="RY442" s="258"/>
      <c r="RZ442" s="258"/>
      <c r="SA442" s="258"/>
      <c r="SB442" s="258"/>
      <c r="SC442" s="258"/>
      <c r="SD442" s="258"/>
      <c r="SE442" s="258"/>
      <c r="SF442" s="258"/>
      <c r="SG442" s="258"/>
      <c r="SH442" s="258"/>
      <c r="SI442" s="258"/>
      <c r="SJ442" s="258"/>
      <c r="SK442" s="258"/>
      <c r="SL442" s="258"/>
      <c r="SM442" s="258"/>
      <c r="SN442" s="258"/>
      <c r="SO442" s="258"/>
      <c r="SP442" s="258"/>
      <c r="SQ442" s="258"/>
      <c r="SR442" s="258"/>
      <c r="SS442" s="258"/>
      <c r="ST442" s="258"/>
      <c r="SU442" s="258"/>
      <c r="SV442" s="258"/>
      <c r="SW442" s="258"/>
      <c r="SX442" s="258"/>
      <c r="SY442" s="258"/>
      <c r="SZ442" s="258"/>
      <c r="TA442" s="258"/>
      <c r="TB442" s="258"/>
      <c r="TC442" s="258"/>
      <c r="TD442" s="258"/>
      <c r="TE442" s="258"/>
      <c r="TF442" s="258"/>
      <c r="TG442" s="258"/>
      <c r="TH442" s="258"/>
      <c r="TI442" s="258"/>
      <c r="TJ442" s="258"/>
      <c r="TK442" s="258"/>
      <c r="TL442" s="258"/>
      <c r="TM442" s="258"/>
      <c r="TN442" s="258"/>
      <c r="TO442" s="258"/>
      <c r="TP442" s="258"/>
      <c r="TQ442" s="258"/>
      <c r="TR442" s="258"/>
      <c r="TS442" s="258"/>
      <c r="TT442" s="258"/>
      <c r="TU442" s="258"/>
      <c r="TV442" s="258"/>
      <c r="TW442" s="258"/>
      <c r="TX442" s="258"/>
      <c r="TY442" s="258"/>
      <c r="TZ442" s="258"/>
      <c r="UA442" s="258"/>
      <c r="UB442" s="258"/>
      <c r="UC442" s="258"/>
      <c r="UD442" s="258"/>
      <c r="UE442" s="258"/>
      <c r="UF442" s="258"/>
      <c r="UG442" s="258"/>
      <c r="UH442" s="258"/>
      <c r="UI442" s="258"/>
      <c r="UJ442" s="258"/>
      <c r="UK442" s="258"/>
      <c r="UL442" s="258"/>
      <c r="UM442" s="258"/>
      <c r="UN442" s="258"/>
      <c r="UO442" s="258"/>
      <c r="UP442" s="258"/>
      <c r="UQ442" s="258"/>
      <c r="UR442" s="258"/>
      <c r="US442" s="258"/>
      <c r="UT442" s="258"/>
      <c r="UU442" s="258"/>
      <c r="UV442" s="258"/>
      <c r="UW442" s="258"/>
      <c r="UX442" s="258"/>
      <c r="UY442" s="258"/>
      <c r="UZ442" s="258"/>
      <c r="VA442" s="258"/>
      <c r="VB442" s="258"/>
      <c r="VC442" s="258"/>
      <c r="VD442" s="258"/>
      <c r="VE442" s="258"/>
      <c r="VF442" s="258"/>
      <c r="VG442" s="258"/>
      <c r="VH442" s="258"/>
      <c r="VI442" s="258"/>
      <c r="VJ442" s="258"/>
      <c r="VK442" s="258"/>
      <c r="VL442" s="258"/>
      <c r="VM442" s="258"/>
      <c r="VN442" s="258"/>
      <c r="VO442" s="258"/>
      <c r="VP442" s="258"/>
      <c r="VQ442" s="258"/>
      <c r="VR442" s="258"/>
      <c r="VS442" s="258"/>
      <c r="VT442" s="258"/>
      <c r="VU442" s="258"/>
      <c r="VV442" s="258"/>
      <c r="VW442" s="258"/>
      <c r="VX442" s="258"/>
      <c r="VY442" s="258"/>
      <c r="VZ442" s="258"/>
      <c r="WA442" s="258"/>
      <c r="WB442" s="258"/>
      <c r="WC442" s="258"/>
      <c r="WD442" s="258"/>
      <c r="WE442" s="258"/>
      <c r="WF442" s="258"/>
      <c r="WG442" s="258"/>
      <c r="WH442" s="258"/>
      <c r="WI442" s="258"/>
      <c r="WJ442" s="258"/>
      <c r="WK442" s="258"/>
      <c r="WL442" s="258"/>
      <c r="WM442" s="258"/>
      <c r="WN442" s="258"/>
      <c r="WO442" s="258"/>
      <c r="WP442" s="258"/>
      <c r="WQ442" s="258"/>
      <c r="WR442" s="258"/>
      <c r="WS442" s="258"/>
      <c r="WT442" s="258"/>
      <c r="WU442" s="258"/>
      <c r="WV442" s="258"/>
      <c r="WW442" s="258"/>
      <c r="WX442" s="258"/>
      <c r="WY442" s="258"/>
      <c r="WZ442" s="258"/>
      <c r="XA442" s="258"/>
      <c r="XB442" s="258"/>
      <c r="XC442" s="258"/>
      <c r="XD442" s="258"/>
      <c r="XE442" s="258"/>
      <c r="XF442" s="258"/>
      <c r="XG442" s="258"/>
      <c r="XH442" s="258"/>
      <c r="XI442" s="258"/>
      <c r="XJ442" s="258"/>
      <c r="XK442" s="258"/>
      <c r="XL442" s="258"/>
      <c r="XM442" s="258"/>
      <c r="XN442" s="258"/>
      <c r="XO442" s="258"/>
      <c r="XP442" s="258"/>
      <c r="XQ442" s="258"/>
      <c r="XR442" s="258"/>
      <c r="XS442" s="258"/>
      <c r="XT442" s="258"/>
      <c r="XU442" s="258"/>
      <c r="XV442" s="258"/>
      <c r="XW442" s="258"/>
      <c r="XX442" s="258"/>
      <c r="XY442" s="258"/>
      <c r="XZ442" s="258"/>
      <c r="YA442" s="258"/>
      <c r="YB442" s="258"/>
      <c r="YC442" s="258"/>
      <c r="YD442" s="258"/>
      <c r="YE442" s="258"/>
      <c r="YF442" s="258"/>
      <c r="YG442" s="258"/>
      <c r="YH442" s="258"/>
      <c r="YI442" s="258"/>
      <c r="YJ442" s="258"/>
      <c r="YK442" s="258"/>
      <c r="YL442" s="258"/>
      <c r="YM442" s="258"/>
      <c r="YN442" s="258"/>
      <c r="YO442" s="258"/>
      <c r="YP442" s="258"/>
      <c r="YQ442" s="258"/>
      <c r="YR442" s="258"/>
      <c r="YS442" s="258"/>
      <c r="YT442" s="258"/>
      <c r="YU442" s="258"/>
      <c r="YV442" s="258"/>
      <c r="YW442" s="258"/>
      <c r="YX442" s="258"/>
      <c r="YY442" s="258"/>
      <c r="YZ442" s="258"/>
      <c r="ZA442" s="258"/>
      <c r="ZB442" s="258"/>
      <c r="ZC442" s="258"/>
      <c r="ZD442" s="258"/>
      <c r="ZE442" s="258"/>
      <c r="ZF442" s="258"/>
      <c r="ZG442" s="258"/>
      <c r="ZH442" s="258"/>
      <c r="ZI442" s="258"/>
      <c r="ZJ442" s="258"/>
      <c r="ZK442" s="258"/>
      <c r="ZL442" s="258"/>
      <c r="ZM442" s="258"/>
      <c r="ZN442" s="258"/>
      <c r="ZO442" s="258"/>
      <c r="ZP442" s="258"/>
      <c r="ZQ442" s="258"/>
      <c r="ZR442" s="258"/>
      <c r="ZS442" s="258"/>
      <c r="ZT442" s="258"/>
      <c r="ZU442" s="258"/>
      <c r="ZV442" s="258"/>
      <c r="ZW442" s="258"/>
      <c r="ZX442" s="258"/>
      <c r="ZY442" s="258"/>
      <c r="ZZ442" s="258"/>
      <c r="AAA442" s="258"/>
      <c r="AAB442" s="258"/>
      <c r="AAC442" s="258"/>
      <c r="AAD442" s="258"/>
      <c r="AAE442" s="258"/>
      <c r="AAF442" s="258"/>
      <c r="AAG442" s="258"/>
      <c r="AAH442" s="258"/>
      <c r="AAI442" s="258"/>
      <c r="AAJ442" s="258"/>
      <c r="AAK442" s="258"/>
      <c r="AAL442" s="258"/>
      <c r="AAM442" s="258"/>
      <c r="AAN442" s="258"/>
      <c r="AAO442" s="258"/>
      <c r="AAP442" s="258"/>
      <c r="AAQ442" s="258"/>
      <c r="AAR442" s="258"/>
      <c r="AAS442" s="258"/>
      <c r="AAT442" s="258"/>
      <c r="AAU442" s="258"/>
      <c r="AAV442" s="258"/>
      <c r="AAW442" s="258"/>
      <c r="AAX442" s="258"/>
      <c r="AAY442" s="258"/>
      <c r="AAZ442" s="258"/>
      <c r="ABA442" s="258"/>
      <c r="ABB442" s="258"/>
      <c r="ABC442" s="258"/>
      <c r="ABD442" s="258"/>
      <c r="ABE442" s="258"/>
      <c r="ABF442" s="258"/>
      <c r="ABG442" s="258"/>
      <c r="ABH442" s="258"/>
      <c r="ABI442" s="258"/>
      <c r="ABJ442" s="258"/>
      <c r="ABK442" s="258"/>
      <c r="ABL442" s="258"/>
      <c r="ABM442" s="258"/>
      <c r="ABN442" s="258"/>
      <c r="ABO442" s="258"/>
      <c r="ABP442" s="258"/>
      <c r="ABQ442" s="258"/>
      <c r="ABR442" s="258"/>
      <c r="ABS442" s="258"/>
      <c r="ABT442" s="258"/>
      <c r="ABU442" s="258"/>
      <c r="ABV442" s="258"/>
      <c r="ABW442" s="258"/>
      <c r="ABX442" s="258"/>
      <c r="ABY442" s="258"/>
      <c r="ABZ442" s="258"/>
      <c r="ACA442" s="258"/>
      <c r="ACB442" s="258"/>
      <c r="ACC442" s="258"/>
      <c r="ACD442" s="258"/>
      <c r="ACE442" s="258"/>
      <c r="ACF442" s="258"/>
      <c r="ACG442" s="258"/>
      <c r="ACH442" s="258"/>
      <c r="ACI442" s="258"/>
      <c r="ACJ442" s="258"/>
      <c r="ACK442" s="258"/>
      <c r="ACL442" s="258"/>
      <c r="ACM442" s="258"/>
      <c r="ACN442" s="258"/>
      <c r="ACO442" s="258"/>
      <c r="ACP442" s="258"/>
      <c r="ACQ442" s="258"/>
      <c r="ACR442" s="258"/>
      <c r="ACS442" s="258"/>
      <c r="ACT442" s="258"/>
      <c r="ACU442" s="258"/>
      <c r="ACV442" s="258"/>
      <c r="ACW442" s="258"/>
      <c r="ACX442" s="258"/>
      <c r="ACY442" s="258"/>
      <c r="ACZ442" s="258"/>
      <c r="ADA442" s="258"/>
      <c r="ADB442" s="258"/>
      <c r="ADC442" s="258"/>
      <c r="ADD442" s="258"/>
      <c r="ADE442" s="258"/>
      <c r="ADF442" s="258"/>
      <c r="ADG442" s="258"/>
      <c r="ADH442" s="258"/>
      <c r="ADI442" s="258"/>
      <c r="ADJ442" s="258"/>
      <c r="ADK442" s="258"/>
      <c r="ADL442" s="258"/>
      <c r="ADM442" s="258"/>
      <c r="ADN442" s="258"/>
      <c r="ADO442" s="258"/>
      <c r="ADP442" s="258"/>
      <c r="ADQ442" s="258"/>
      <c r="ADR442" s="258"/>
      <c r="ADS442" s="258"/>
      <c r="ADT442" s="258"/>
      <c r="ADU442" s="258"/>
      <c r="ADV442" s="258"/>
      <c r="ADW442" s="258"/>
      <c r="ADX442" s="258"/>
      <c r="ADY442" s="258"/>
      <c r="ADZ442" s="258"/>
      <c r="AEA442" s="258"/>
      <c r="AEB442" s="258"/>
      <c r="AEC442" s="258"/>
      <c r="AED442" s="258"/>
      <c r="AEE442" s="258"/>
      <c r="AEF442" s="258"/>
      <c r="AEG442" s="258"/>
      <c r="AEH442" s="258"/>
      <c r="AEI442" s="258"/>
      <c r="AEJ442" s="258"/>
      <c r="AEK442" s="258"/>
      <c r="AEL442" s="258"/>
      <c r="AEM442" s="258"/>
      <c r="AEN442" s="258"/>
      <c r="AEO442" s="258"/>
      <c r="AEP442" s="258"/>
      <c r="AEQ442" s="258"/>
      <c r="AER442" s="258"/>
      <c r="AES442" s="258"/>
      <c r="AET442" s="258"/>
      <c r="AEU442" s="258"/>
      <c r="AEV442" s="258"/>
      <c r="AEW442" s="258"/>
      <c r="AEX442" s="258"/>
      <c r="AEY442" s="258"/>
      <c r="AEZ442" s="258"/>
      <c r="AFA442" s="258"/>
      <c r="AFB442" s="258"/>
      <c r="AFC442" s="258"/>
      <c r="AFD442" s="258"/>
      <c r="AFE442" s="258"/>
      <c r="AFF442" s="258"/>
      <c r="AFG442" s="258"/>
      <c r="AFH442" s="258"/>
      <c r="AFI442" s="258"/>
      <c r="AFJ442" s="258"/>
      <c r="AFK442" s="258"/>
      <c r="AFL442" s="258"/>
      <c r="AFM442" s="258"/>
      <c r="AFN442" s="258"/>
      <c r="AFO442" s="258"/>
      <c r="AFP442" s="258"/>
      <c r="AFQ442" s="258"/>
      <c r="AFR442" s="258"/>
      <c r="AFS442" s="258"/>
      <c r="AFT442" s="258"/>
      <c r="AFU442" s="258"/>
      <c r="AFV442" s="258"/>
      <c r="AFW442" s="258"/>
      <c r="AFX442" s="258"/>
      <c r="AFY442" s="258"/>
      <c r="AFZ442" s="258"/>
      <c r="AGA442" s="258"/>
      <c r="AGB442" s="258"/>
      <c r="AGC442" s="258"/>
      <c r="AGD442" s="258"/>
      <c r="AGE442" s="258"/>
      <c r="AGF442" s="258"/>
      <c r="AGG442" s="258"/>
      <c r="AGH442" s="258"/>
      <c r="AGI442" s="258"/>
      <c r="AGJ442" s="258"/>
      <c r="AGK442" s="258"/>
      <c r="AGL442" s="258"/>
      <c r="AGM442" s="258"/>
      <c r="AGN442" s="258"/>
      <c r="AGO442" s="258"/>
      <c r="AGP442" s="258"/>
      <c r="AGQ442" s="258"/>
      <c r="AGR442" s="258"/>
      <c r="AGS442" s="258"/>
      <c r="AGT442" s="258"/>
      <c r="AGU442" s="258"/>
      <c r="AGV442" s="258"/>
      <c r="AGW442" s="258"/>
      <c r="AGX442" s="258"/>
      <c r="AGY442" s="258"/>
      <c r="AGZ442" s="258"/>
      <c r="AHA442" s="258"/>
      <c r="AHB442" s="258"/>
      <c r="AHC442" s="258"/>
      <c r="AHD442" s="258"/>
      <c r="AHE442" s="258"/>
      <c r="AHF442" s="258"/>
      <c r="AHG442" s="258"/>
      <c r="AHH442" s="258"/>
      <c r="AHI442" s="258"/>
      <c r="AHJ442" s="258"/>
      <c r="AHK442" s="258"/>
      <c r="AHL442" s="258"/>
      <c r="AHM442" s="258"/>
      <c r="AHN442" s="258"/>
      <c r="AHO442" s="258"/>
      <c r="AHP442" s="258"/>
      <c r="AHQ442" s="258"/>
      <c r="AHR442" s="258"/>
      <c r="AHS442" s="258"/>
      <c r="AHT442" s="258"/>
      <c r="AHU442" s="258"/>
      <c r="AHV442" s="258"/>
      <c r="AHW442" s="258"/>
      <c r="AHX442" s="258"/>
      <c r="AHY442" s="258"/>
      <c r="AHZ442" s="258"/>
      <c r="AIA442" s="258"/>
      <c r="AIB442" s="258"/>
      <c r="AIC442" s="258"/>
      <c r="AID442" s="258"/>
      <c r="AIE442" s="258"/>
      <c r="AIF442" s="258"/>
      <c r="AIG442" s="258"/>
      <c r="AIH442" s="258"/>
      <c r="AII442" s="258"/>
      <c r="AIJ442" s="258"/>
      <c r="AIK442" s="258"/>
      <c r="AIL442" s="258"/>
      <c r="AIM442" s="258"/>
      <c r="AIN442" s="258"/>
      <c r="AIO442" s="258"/>
      <c r="AIP442" s="258"/>
      <c r="AIQ442" s="258"/>
      <c r="AIR442" s="258"/>
      <c r="AIS442" s="258"/>
      <c r="AIT442" s="258"/>
      <c r="AIU442" s="258"/>
      <c r="AIV442" s="258"/>
      <c r="AIW442" s="258"/>
      <c r="AIX442" s="258"/>
      <c r="AIY442" s="258"/>
      <c r="AIZ442" s="258"/>
      <c r="AJA442" s="258"/>
      <c r="AJB442" s="258"/>
      <c r="AJC442" s="258"/>
      <c r="AJD442" s="258"/>
      <c r="AJE442" s="258"/>
      <c r="AJF442" s="258"/>
      <c r="AJG442" s="258"/>
      <c r="AJH442" s="258"/>
      <c r="AJI442" s="258"/>
      <c r="AJJ442" s="258"/>
      <c r="AJK442" s="258"/>
      <c r="AJL442" s="258"/>
      <c r="AJM442" s="258"/>
      <c r="AJN442" s="258"/>
      <c r="AJO442" s="258"/>
      <c r="AJP442" s="258"/>
      <c r="AJQ442" s="258"/>
      <c r="AJR442" s="258"/>
      <c r="AJS442" s="258"/>
      <c r="AJT442" s="258"/>
      <c r="AJU442" s="258"/>
      <c r="AJV442" s="258"/>
      <c r="AJW442" s="258"/>
      <c r="AJX442" s="258"/>
      <c r="AJY442" s="258"/>
      <c r="AJZ442" s="258"/>
      <c r="AKA442" s="258"/>
      <c r="AKB442" s="258"/>
      <c r="AKC442" s="258"/>
      <c r="AKD442" s="258"/>
      <c r="AKE442" s="258"/>
      <c r="AKF442" s="258"/>
      <c r="AKG442" s="258"/>
      <c r="AKH442" s="258"/>
      <c r="AKI442" s="258"/>
      <c r="AKJ442" s="258"/>
      <c r="AKK442" s="258"/>
      <c r="AKL442" s="258"/>
      <c r="AKM442" s="258"/>
      <c r="AKN442" s="258"/>
      <c r="AKO442" s="258"/>
      <c r="AKP442" s="258"/>
      <c r="AKQ442" s="258"/>
      <c r="AKR442" s="258"/>
      <c r="AKS442" s="258"/>
      <c r="AKT442" s="258"/>
      <c r="AKU442" s="258"/>
      <c r="AKV442" s="258"/>
      <c r="AKW442" s="258"/>
      <c r="AKX442" s="258"/>
      <c r="AKY442" s="258"/>
      <c r="AKZ442" s="258"/>
      <c r="ALA442" s="258"/>
      <c r="ALB442" s="258"/>
      <c r="ALC442" s="258"/>
      <c r="ALD442" s="258"/>
      <c r="ALE442" s="258"/>
      <c r="ALF442" s="258"/>
      <c r="ALG442" s="258"/>
      <c r="ALH442" s="258"/>
      <c r="ALI442" s="258"/>
      <c r="ALJ442" s="258"/>
      <c r="ALK442" s="258"/>
      <c r="ALL442" s="258"/>
      <c r="ALM442" s="258"/>
      <c r="ALN442" s="258"/>
      <c r="ALO442" s="258"/>
      <c r="ALP442" s="258"/>
      <c r="ALQ442" s="258"/>
      <c r="ALR442" s="258"/>
      <c r="ALS442" s="258"/>
      <c r="ALT442" s="258"/>
      <c r="ALU442" s="258"/>
      <c r="ALV442" s="258"/>
      <c r="ALW442" s="258"/>
      <c r="ALX442" s="258"/>
      <c r="ALY442" s="258"/>
      <c r="ALZ442" s="258"/>
      <c r="AMA442" s="258"/>
      <c r="AMB442" s="258"/>
      <c r="AMC442" s="258"/>
    </row>
    <row r="443" customFormat="false" ht="39.75" hidden="false" customHeight="true" outlineLevel="0" collapsed="false">
      <c r="A443" s="935" t="str">
        <f aca="false">A425</f>
        <v>SUBSEÇÃO JUDICIÁRIA DE UBERABA</v>
      </c>
      <c r="B443" s="935"/>
      <c r="C443" s="935"/>
      <c r="D443" s="935"/>
      <c r="E443" s="935"/>
      <c r="F443" s="935"/>
      <c r="G443" s="935"/>
      <c r="H443" s="935"/>
      <c r="I443" s="936" t="n">
        <f aca="false">I438+I442</f>
        <v>109609.34</v>
      </c>
      <c r="J443" s="937"/>
      <c r="L443" s="468"/>
      <c r="M443" s="468"/>
      <c r="N443" s="468"/>
      <c r="O443" s="468"/>
      <c r="P443" s="468"/>
      <c r="Q443" s="468"/>
      <c r="R443" s="468"/>
      <c r="S443" s="837"/>
    </row>
    <row r="444" customFormat="false" ht="32.25" hidden="false" customHeight="true" outlineLevel="0" collapsed="false">
      <c r="A444" s="846" t="str">
        <f aca="false">UNI!$A$7</f>
        <v>SUBSEÇÃO JUDICIÁRIA DE UNAÍ </v>
      </c>
      <c r="B444" s="846"/>
      <c r="C444" s="846"/>
      <c r="D444" s="15"/>
      <c r="E444" s="15"/>
      <c r="F444" s="15"/>
      <c r="G444" s="847" t="s">
        <v>12</v>
      </c>
      <c r="H444" s="848" t="n">
        <f aca="false">$H$7</f>
        <v>0</v>
      </c>
      <c r="I444" s="848"/>
      <c r="J444" s="849"/>
      <c r="L444" s="468"/>
      <c r="M444" s="468"/>
      <c r="N444" s="468"/>
      <c r="O444" s="468"/>
      <c r="P444" s="468"/>
      <c r="Q444" s="468"/>
      <c r="R444" s="468"/>
      <c r="S444" s="837"/>
    </row>
    <row r="445" customFormat="false" ht="21.75" hidden="false" customHeight="true" outlineLevel="0" collapsed="false">
      <c r="A445" s="850" t="s">
        <v>508</v>
      </c>
      <c r="B445" s="850"/>
      <c r="C445" s="850"/>
      <c r="D445" s="851" t="n">
        <f aca="false">UNI!$G$53</f>
        <v>0</v>
      </c>
      <c r="E445" s="851" t="n">
        <f aca="false">UNI!$H$53</f>
        <v>0</v>
      </c>
      <c r="F445" s="851" t="n">
        <f aca="false">UNI!$I$53</f>
        <v>0</v>
      </c>
      <c r="G445" s="851" t="n">
        <f aca="false">UNI!$J$53</f>
        <v>0</v>
      </c>
      <c r="H445" s="851" t="n">
        <f aca="false">UNI!$K$53</f>
        <v>8973.64</v>
      </c>
      <c r="I445" s="852" t="n">
        <f aca="false">UNI!$L$53</f>
        <v>0</v>
      </c>
      <c r="J445" s="852"/>
      <c r="L445" s="854" t="n">
        <f aca="false">UNI!G20</f>
        <v>0</v>
      </c>
      <c r="M445" s="854" t="n">
        <f aca="false">UNI!H20</f>
        <v>0</v>
      </c>
      <c r="N445" s="854" t="n">
        <f aca="false">UNI!I20</f>
        <v>0</v>
      </c>
      <c r="O445" s="854" t="n">
        <f aca="false">UNI!J20</f>
        <v>0</v>
      </c>
      <c r="P445" s="854" t="n">
        <f aca="false">UNI!K20</f>
        <v>3282.37</v>
      </c>
      <c r="Q445" s="854" t="n">
        <f aca="false">UNI!L20</f>
        <v>0</v>
      </c>
      <c r="R445" s="468"/>
      <c r="S445" s="837"/>
    </row>
    <row r="446" customFormat="false" ht="21.75" hidden="false" customHeight="true" outlineLevel="0" collapsed="false">
      <c r="A446" s="855" t="s">
        <v>509</v>
      </c>
      <c r="B446" s="855"/>
      <c r="C446" s="855"/>
      <c r="D446" s="856" t="n">
        <f aca="false">Dados!$F$47</f>
        <v>0</v>
      </c>
      <c r="E446" s="856" t="n">
        <f aca="false">Dados!$H$47</f>
        <v>0</v>
      </c>
      <c r="F446" s="856" t="n">
        <f aca="false">Dados!$J$47</f>
        <v>0</v>
      </c>
      <c r="G446" s="856" t="n">
        <f aca="false">Dados!$L$47</f>
        <v>0</v>
      </c>
      <c r="H446" s="856" t="n">
        <f aca="false">Dados!$N$47</f>
        <v>1</v>
      </c>
      <c r="I446" s="858" t="n">
        <f aca="false">Dados!$P$47</f>
        <v>0</v>
      </c>
      <c r="J446" s="859"/>
      <c r="L446" s="468" t="n">
        <f aca="false">L445*D446*D447</f>
        <v>0</v>
      </c>
      <c r="M446" s="468" t="n">
        <f aca="false">M445*E446*E447</f>
        <v>0</v>
      </c>
      <c r="N446" s="468" t="n">
        <f aca="false">N445*F446*F447</f>
        <v>0</v>
      </c>
      <c r="O446" s="468" t="n">
        <f aca="false">O445*G446*G447</f>
        <v>0</v>
      </c>
      <c r="P446" s="468" t="n">
        <f aca="false">P445*H446*H447</f>
        <v>6564.74</v>
      </c>
      <c r="Q446" s="468" t="n">
        <f aca="false">Q445*I446*I447</f>
        <v>0</v>
      </c>
      <c r="R446" s="468" t="n">
        <f aca="false">SUM(L446:Q446)</f>
        <v>6564.74</v>
      </c>
      <c r="S446" s="869" t="n">
        <f aca="false">R446*R3</f>
        <v>2175.658558892</v>
      </c>
      <c r="T446" s="281" t="s">
        <v>546</v>
      </c>
    </row>
    <row r="447" customFormat="false" ht="21.75" hidden="false" customHeight="true" outlineLevel="0" collapsed="false">
      <c r="A447" s="860" t="s">
        <v>510</v>
      </c>
      <c r="B447" s="860"/>
      <c r="C447" s="860"/>
      <c r="D447" s="861" t="n">
        <f aca="false">Dados!$G$47</f>
        <v>0</v>
      </c>
      <c r="E447" s="861" t="n">
        <f aca="false">Dados!$I$47</f>
        <v>0</v>
      </c>
      <c r="F447" s="861" t="n">
        <f aca="false">Dados!$K$47</f>
        <v>0</v>
      </c>
      <c r="G447" s="861" t="n">
        <f aca="false">Dados!$M$47</f>
        <v>0</v>
      </c>
      <c r="H447" s="861" t="n">
        <f aca="false">Dados!$O$47</f>
        <v>2</v>
      </c>
      <c r="I447" s="862" t="n">
        <f aca="false">Dados!$Q$47</f>
        <v>0</v>
      </c>
      <c r="J447" s="863"/>
      <c r="L447" s="468"/>
      <c r="M447" s="468"/>
      <c r="N447" s="468"/>
      <c r="O447" s="468"/>
      <c r="P447" s="468"/>
      <c r="Q447" s="468"/>
      <c r="R447" s="468"/>
      <c r="S447" s="837"/>
    </row>
    <row r="448" customFormat="false" ht="21.75" hidden="false" customHeight="true" outlineLevel="0" collapsed="false">
      <c r="A448" s="864" t="s">
        <v>5</v>
      </c>
      <c r="B448" s="864"/>
      <c r="C448" s="864"/>
      <c r="D448" s="865" t="n">
        <f aca="false">((D445*D446)*D447)</f>
        <v>0</v>
      </c>
      <c r="E448" s="865" t="n">
        <f aca="false">((E445*E446)*E447)</f>
        <v>0</v>
      </c>
      <c r="F448" s="865" t="n">
        <f aca="false">((F445*F446)*F447)</f>
        <v>0</v>
      </c>
      <c r="G448" s="865" t="n">
        <f aca="false">((G445*G446)*G447)</f>
        <v>0</v>
      </c>
      <c r="H448" s="865" t="n">
        <f aca="false">((H445*H446)*H447)</f>
        <v>17947.28</v>
      </c>
      <c r="I448" s="866" t="n">
        <f aca="false">((I445*I446)*I447)</f>
        <v>0</v>
      </c>
      <c r="J448" s="867"/>
      <c r="L448" s="468"/>
      <c r="M448" s="468"/>
      <c r="N448" s="468"/>
      <c r="O448" s="468"/>
      <c r="P448" s="468"/>
      <c r="Q448" s="468"/>
      <c r="R448" s="468"/>
      <c r="S448" s="837"/>
    </row>
    <row r="449" customFormat="false" ht="21.75" hidden="false" customHeight="true" outlineLevel="0" collapsed="false">
      <c r="A449" s="870" t="s">
        <v>511</v>
      </c>
      <c r="B449" s="871" t="s">
        <v>512</v>
      </c>
      <c r="C449" s="872" t="s">
        <v>513</v>
      </c>
      <c r="D449" s="873" t="n">
        <v>0</v>
      </c>
      <c r="E449" s="873" t="n">
        <v>0</v>
      </c>
      <c r="F449" s="873" t="n">
        <v>0</v>
      </c>
      <c r="G449" s="873" t="n">
        <v>0</v>
      </c>
      <c r="H449" s="873" t="n">
        <v>0</v>
      </c>
      <c r="I449" s="875" t="n">
        <v>0</v>
      </c>
      <c r="J449" s="876"/>
      <c r="L449" s="468"/>
      <c r="M449" s="468"/>
      <c r="N449" s="468"/>
      <c r="O449" s="468"/>
      <c r="P449" s="468"/>
      <c r="Q449" s="468"/>
      <c r="R449" s="468"/>
      <c r="S449" s="837"/>
    </row>
    <row r="450" customFormat="false" ht="21.75" hidden="false" customHeight="true" outlineLevel="0" collapsed="false">
      <c r="A450" s="870"/>
      <c r="B450" s="871"/>
      <c r="C450" s="877" t="s">
        <v>384</v>
      </c>
      <c r="D450" s="878" t="n">
        <f aca="false">ROUND((D445/30*D449),2)</f>
        <v>0</v>
      </c>
      <c r="E450" s="878" t="n">
        <f aca="false">ROUND((E445/30*E449),2)</f>
        <v>0</v>
      </c>
      <c r="F450" s="878" t="n">
        <f aca="false">ROUND((F445/30*F449),2)</f>
        <v>0</v>
      </c>
      <c r="G450" s="878" t="n">
        <f aca="false">ROUND((G445/30*G449),2)</f>
        <v>0</v>
      </c>
      <c r="H450" s="878" t="n">
        <f aca="false">ROUND((H445/30*H449),2)</f>
        <v>0</v>
      </c>
      <c r="I450" s="879" t="n">
        <f aca="false">ROUND((I445/30*I449),2)</f>
        <v>0</v>
      </c>
      <c r="J450" s="880"/>
      <c r="L450" s="468"/>
      <c r="M450" s="468"/>
      <c r="N450" s="468"/>
      <c r="O450" s="468"/>
      <c r="P450" s="468"/>
      <c r="Q450" s="468"/>
      <c r="R450" s="468"/>
      <c r="S450" s="837"/>
    </row>
    <row r="451" s="258" customFormat="true" ht="21.75" hidden="false" customHeight="true" outlineLevel="0" collapsed="false">
      <c r="A451" s="870"/>
      <c r="B451" s="881" t="s">
        <v>514</v>
      </c>
      <c r="C451" s="882" t="s">
        <v>515</v>
      </c>
      <c r="D451" s="883" t="n">
        <f aca="false">UNI!$G$87</f>
        <v>0</v>
      </c>
      <c r="E451" s="883" t="n">
        <f aca="false">UNI!$H$87</f>
        <v>0</v>
      </c>
      <c r="F451" s="883" t="n">
        <f aca="false">UNI!$I$87</f>
        <v>0</v>
      </c>
      <c r="G451" s="883" t="n">
        <f aca="false">UNI!$J$87</f>
        <v>0</v>
      </c>
      <c r="H451" s="883" t="n">
        <f aca="false">UNI!$K$87</f>
        <v>7350.04</v>
      </c>
      <c r="I451" s="884" t="n">
        <f aca="false">UNI!$L$87</f>
        <v>0</v>
      </c>
      <c r="J451" s="885"/>
      <c r="L451" s="468"/>
      <c r="M451" s="468"/>
      <c r="N451" s="468"/>
      <c r="O451" s="468"/>
      <c r="P451" s="468"/>
      <c r="Q451" s="468"/>
      <c r="R451" s="468"/>
      <c r="S451" s="837"/>
    </row>
    <row r="452" s="258" customFormat="true" ht="21.75" hidden="false" customHeight="true" outlineLevel="0" collapsed="false">
      <c r="A452" s="870"/>
      <c r="B452" s="881"/>
      <c r="C452" s="886" t="s">
        <v>516</v>
      </c>
      <c r="D452" s="887" t="n">
        <v>0</v>
      </c>
      <c r="E452" s="887" t="n">
        <v>0</v>
      </c>
      <c r="F452" s="887" t="n">
        <v>0</v>
      </c>
      <c r="G452" s="887" t="n">
        <v>0</v>
      </c>
      <c r="H452" s="887" t="n">
        <v>0</v>
      </c>
      <c r="I452" s="888" t="n">
        <v>0</v>
      </c>
      <c r="J452" s="889"/>
      <c r="L452" s="468"/>
      <c r="M452" s="468"/>
      <c r="N452" s="468"/>
      <c r="O452" s="468"/>
      <c r="P452" s="468"/>
      <c r="Q452" s="468"/>
      <c r="R452" s="468"/>
      <c r="S452" s="837"/>
    </row>
    <row r="453" s="258" customFormat="true" ht="21.75" hidden="false" customHeight="true" outlineLevel="0" collapsed="false">
      <c r="A453" s="870"/>
      <c r="B453" s="881"/>
      <c r="C453" s="890" t="s">
        <v>517</v>
      </c>
      <c r="D453" s="891" t="n">
        <f aca="false">ROUND(((D451/30)*D452),2)</f>
        <v>0</v>
      </c>
      <c r="E453" s="891" t="n">
        <f aca="false">ROUND(((E451/30)*E452),2)</f>
        <v>0</v>
      </c>
      <c r="F453" s="891" t="n">
        <f aca="false">ROUND(((F451/30)*F452),2)</f>
        <v>0</v>
      </c>
      <c r="G453" s="891" t="n">
        <f aca="false">ROUND(((G451/30)*G452),2)</f>
        <v>0</v>
      </c>
      <c r="H453" s="891" t="n">
        <f aca="false">ROUND(((H451/30)*H452),2)</f>
        <v>0</v>
      </c>
      <c r="I453" s="892" t="n">
        <f aca="false">ROUND(((I451/30)*I452),2)</f>
        <v>0</v>
      </c>
      <c r="J453" s="893"/>
      <c r="L453" s="468"/>
      <c r="M453" s="468"/>
      <c r="N453" s="468"/>
      <c r="O453" s="468"/>
      <c r="P453" s="468"/>
      <c r="Q453" s="468"/>
      <c r="R453" s="468"/>
      <c r="S453" s="837"/>
    </row>
    <row r="454" customFormat="false" ht="39" hidden="false" customHeight="true" outlineLevel="0" collapsed="false">
      <c r="A454" s="894" t="s">
        <v>518</v>
      </c>
      <c r="B454" s="894"/>
      <c r="C454" s="894"/>
      <c r="D454" s="895" t="n">
        <f aca="false">D450+D453</f>
        <v>0</v>
      </c>
      <c r="E454" s="895" t="n">
        <f aca="false">E450+E453</f>
        <v>0</v>
      </c>
      <c r="F454" s="895" t="n">
        <f aca="false">F450+F453</f>
        <v>0</v>
      </c>
      <c r="G454" s="895" t="n">
        <f aca="false">G450+G453</f>
        <v>0</v>
      </c>
      <c r="H454" s="895" t="n">
        <f aca="false">H450+H453</f>
        <v>0</v>
      </c>
      <c r="I454" s="896" t="n">
        <f aca="false">I450+I453</f>
        <v>0</v>
      </c>
      <c r="J454" s="897"/>
      <c r="L454" s="468"/>
      <c r="M454" s="468"/>
      <c r="N454" s="468"/>
      <c r="O454" s="468"/>
      <c r="P454" s="468"/>
      <c r="Q454" s="468"/>
      <c r="R454" s="468"/>
      <c r="S454" s="837"/>
    </row>
    <row r="455" customFormat="false" ht="39.75" hidden="false" customHeight="true" outlineLevel="0" collapsed="false">
      <c r="A455" s="898" t="str">
        <f aca="false">A18</f>
        <v>TOTAL CATEGORIA</v>
      </c>
      <c r="B455" s="899"/>
      <c r="C455" s="899"/>
      <c r="D455" s="900" t="n">
        <f aca="false">D448-D454</f>
        <v>0</v>
      </c>
      <c r="E455" s="900" t="n">
        <f aca="false">E448-E454</f>
        <v>0</v>
      </c>
      <c r="F455" s="900" t="n">
        <f aca="false">F448-F454</f>
        <v>0</v>
      </c>
      <c r="G455" s="900" t="n">
        <f aca="false">G448-G454</f>
        <v>0</v>
      </c>
      <c r="H455" s="900" t="n">
        <f aca="false">H448-H454</f>
        <v>17947.28</v>
      </c>
      <c r="I455" s="901" t="n">
        <f aca="false">I448-I454</f>
        <v>0</v>
      </c>
      <c r="J455" s="902"/>
      <c r="L455" s="468"/>
      <c r="M455" s="468"/>
      <c r="N455" s="468"/>
      <c r="O455" s="468"/>
      <c r="P455" s="468"/>
      <c r="Q455" s="468"/>
      <c r="R455" s="468"/>
      <c r="S455" s="837"/>
    </row>
    <row r="456" customFormat="false" ht="27.75" hidden="false" customHeight="true" outlineLevel="0" collapsed="false">
      <c r="A456" s="903" t="s">
        <v>534</v>
      </c>
      <c r="B456" s="903"/>
      <c r="C456" s="903"/>
      <c r="D456" s="903"/>
      <c r="E456" s="903"/>
      <c r="F456" s="903"/>
      <c r="G456" s="903"/>
      <c r="H456" s="903"/>
      <c r="I456" s="904" t="n">
        <f aca="false">SUM(D455:I455)</f>
        <v>17947.28</v>
      </c>
      <c r="J456" s="905" t="n">
        <f aca="false">RESUMO!F59</f>
        <v>0</v>
      </c>
      <c r="L456" s="468"/>
      <c r="M456" s="468"/>
      <c r="N456" s="468"/>
      <c r="O456" s="468"/>
      <c r="P456" s="468"/>
      <c r="Q456" s="468"/>
      <c r="R456" s="468"/>
      <c r="S456" s="837"/>
    </row>
    <row r="457" customFormat="false" ht="27.75" hidden="false" customHeight="true" outlineLevel="0" collapsed="false">
      <c r="A457" s="906" t="s">
        <v>521</v>
      </c>
      <c r="B457" s="906"/>
      <c r="C457" s="906"/>
      <c r="D457" s="906"/>
      <c r="E457" s="906"/>
      <c r="F457" s="906"/>
      <c r="G457" s="906"/>
      <c r="H457" s="906"/>
      <c r="I457" s="907" t="n">
        <f aca="false">RESUMO!N32</f>
        <v>17947.28</v>
      </c>
      <c r="J457" s="908"/>
      <c r="L457" s="468"/>
      <c r="M457" s="468"/>
      <c r="N457" s="468"/>
      <c r="O457" s="468"/>
      <c r="P457" s="468"/>
      <c r="Q457" s="468"/>
      <c r="R457" s="468"/>
      <c r="S457" s="837"/>
    </row>
    <row r="458" customFormat="false" ht="27.75" hidden="false" customHeight="true" outlineLevel="0" collapsed="false">
      <c r="A458" s="909" t="s">
        <v>522</v>
      </c>
      <c r="B458" s="909"/>
      <c r="C458" s="909"/>
      <c r="D458" s="909"/>
      <c r="E458" s="909"/>
      <c r="F458" s="909"/>
      <c r="G458" s="910"/>
      <c r="H458" s="911"/>
      <c r="I458" s="912"/>
      <c r="J458" s="912"/>
      <c r="L458" s="468"/>
      <c r="M458" s="468"/>
      <c r="N458" s="468"/>
      <c r="O458" s="468"/>
      <c r="P458" s="468"/>
      <c r="Q458" s="468"/>
      <c r="R458" s="468"/>
      <c r="S458" s="837"/>
    </row>
    <row r="459" customFormat="false" ht="27.75" hidden="false" customHeight="true" outlineLevel="0" collapsed="false">
      <c r="A459" s="913"/>
      <c r="B459" s="914"/>
      <c r="C459" s="915"/>
      <c r="D459" s="915"/>
      <c r="E459" s="915"/>
      <c r="F459" s="917"/>
      <c r="G459" s="918"/>
      <c r="H459" s="919"/>
      <c r="I459" s="920"/>
      <c r="J459" s="921"/>
      <c r="L459" s="922"/>
      <c r="M459" s="922"/>
      <c r="N459" s="922"/>
      <c r="O459" s="922"/>
      <c r="P459" s="922"/>
      <c r="Q459" s="922"/>
      <c r="R459" s="922"/>
      <c r="S459" s="923"/>
    </row>
    <row r="460" customFormat="false" ht="27.75" hidden="false" customHeight="true" outlineLevel="0" collapsed="false">
      <c r="A460" s="913"/>
      <c r="B460" s="924"/>
      <c r="C460" s="258"/>
      <c r="D460" s="258"/>
      <c r="E460" s="258"/>
      <c r="F460" s="925"/>
      <c r="G460" s="926"/>
      <c r="H460" s="927"/>
      <c r="I460" s="928"/>
      <c r="J460" s="929"/>
      <c r="L460" s="922"/>
      <c r="M460" s="922"/>
      <c r="N460" s="922"/>
      <c r="O460" s="922"/>
      <c r="P460" s="922"/>
      <c r="Q460" s="922"/>
      <c r="R460" s="922"/>
      <c r="S460" s="923"/>
      <c r="W460" s="258"/>
      <c r="X460" s="258"/>
      <c r="Y460" s="258"/>
      <c r="Z460" s="258"/>
      <c r="AA460" s="258"/>
      <c r="AB460" s="258"/>
      <c r="AC460" s="258"/>
      <c r="AD460" s="258"/>
      <c r="AE460" s="258"/>
      <c r="AF460" s="258"/>
      <c r="AG460" s="258"/>
      <c r="AH460" s="258"/>
      <c r="AI460" s="258"/>
      <c r="AJ460" s="258"/>
      <c r="AK460" s="258"/>
      <c r="AL460" s="258"/>
      <c r="AM460" s="258"/>
      <c r="AN460" s="258"/>
      <c r="AO460" s="258"/>
      <c r="AP460" s="258"/>
      <c r="AQ460" s="258"/>
      <c r="AR460" s="258"/>
      <c r="AS460" s="258"/>
      <c r="AT460" s="258"/>
      <c r="AU460" s="258"/>
      <c r="AV460" s="258"/>
      <c r="AW460" s="258"/>
      <c r="AX460" s="258"/>
      <c r="AY460" s="258"/>
      <c r="AZ460" s="258"/>
      <c r="BA460" s="258"/>
      <c r="BB460" s="258"/>
      <c r="BC460" s="258"/>
      <c r="BD460" s="258"/>
      <c r="BE460" s="258"/>
      <c r="BF460" s="258"/>
      <c r="BG460" s="258"/>
      <c r="BH460" s="258"/>
      <c r="BI460" s="258"/>
      <c r="BJ460" s="258"/>
      <c r="BK460" s="258"/>
      <c r="BL460" s="258"/>
      <c r="BM460" s="258"/>
      <c r="BN460" s="258"/>
      <c r="BO460" s="258"/>
      <c r="BP460" s="258"/>
      <c r="BQ460" s="258"/>
      <c r="BR460" s="258"/>
      <c r="BS460" s="258"/>
      <c r="BT460" s="258"/>
      <c r="BU460" s="258"/>
      <c r="BV460" s="258"/>
      <c r="BW460" s="258"/>
      <c r="BX460" s="258"/>
      <c r="BY460" s="258"/>
      <c r="BZ460" s="258"/>
      <c r="CA460" s="258"/>
      <c r="CB460" s="258"/>
      <c r="CC460" s="258"/>
      <c r="CD460" s="258"/>
      <c r="CE460" s="258"/>
      <c r="CF460" s="258"/>
      <c r="CG460" s="258"/>
      <c r="CH460" s="258"/>
      <c r="CI460" s="258"/>
      <c r="CJ460" s="258"/>
      <c r="CK460" s="258"/>
      <c r="CL460" s="258"/>
      <c r="CM460" s="258"/>
      <c r="CN460" s="258"/>
      <c r="CO460" s="258"/>
      <c r="CP460" s="258"/>
      <c r="CQ460" s="258"/>
      <c r="CR460" s="258"/>
      <c r="CS460" s="258"/>
      <c r="CT460" s="258"/>
      <c r="CU460" s="258"/>
      <c r="CV460" s="258"/>
      <c r="CW460" s="258"/>
      <c r="CX460" s="258"/>
      <c r="CY460" s="258"/>
      <c r="CZ460" s="258"/>
      <c r="DA460" s="258"/>
      <c r="DB460" s="258"/>
      <c r="DC460" s="258"/>
      <c r="DD460" s="258"/>
      <c r="DE460" s="258"/>
      <c r="DF460" s="258"/>
      <c r="DG460" s="258"/>
      <c r="DH460" s="258"/>
      <c r="DI460" s="258"/>
      <c r="DJ460" s="258"/>
      <c r="DK460" s="258"/>
      <c r="DL460" s="258"/>
      <c r="DM460" s="258"/>
      <c r="DN460" s="258"/>
      <c r="DO460" s="258"/>
      <c r="DP460" s="258"/>
      <c r="DQ460" s="258"/>
      <c r="DR460" s="258"/>
      <c r="DS460" s="258"/>
      <c r="DT460" s="258"/>
      <c r="DU460" s="258"/>
      <c r="DV460" s="258"/>
      <c r="DW460" s="258"/>
      <c r="DX460" s="258"/>
      <c r="DY460" s="258"/>
      <c r="DZ460" s="258"/>
      <c r="EA460" s="258"/>
      <c r="EB460" s="258"/>
      <c r="EC460" s="258"/>
      <c r="ED460" s="258"/>
      <c r="EE460" s="258"/>
      <c r="EF460" s="258"/>
      <c r="EG460" s="258"/>
      <c r="EH460" s="258"/>
      <c r="EI460" s="258"/>
      <c r="EJ460" s="258"/>
      <c r="EK460" s="258"/>
      <c r="EL460" s="258"/>
      <c r="EM460" s="258"/>
      <c r="EN460" s="258"/>
      <c r="EO460" s="258"/>
      <c r="EP460" s="258"/>
      <c r="EQ460" s="258"/>
      <c r="ER460" s="258"/>
      <c r="ES460" s="258"/>
      <c r="ET460" s="258"/>
      <c r="EU460" s="258"/>
      <c r="EV460" s="258"/>
      <c r="EW460" s="258"/>
      <c r="EX460" s="258"/>
      <c r="EY460" s="258"/>
      <c r="EZ460" s="258"/>
      <c r="FA460" s="258"/>
      <c r="FB460" s="258"/>
      <c r="FC460" s="258"/>
      <c r="FD460" s="258"/>
      <c r="FE460" s="258"/>
      <c r="FF460" s="258"/>
      <c r="FG460" s="258"/>
      <c r="FH460" s="258"/>
      <c r="FI460" s="258"/>
      <c r="FJ460" s="258"/>
      <c r="FK460" s="258"/>
      <c r="FL460" s="258"/>
      <c r="FM460" s="258"/>
      <c r="FN460" s="258"/>
      <c r="FO460" s="258"/>
      <c r="FP460" s="258"/>
      <c r="FQ460" s="258"/>
      <c r="FR460" s="258"/>
      <c r="FS460" s="258"/>
      <c r="FT460" s="258"/>
      <c r="FU460" s="258"/>
      <c r="FV460" s="258"/>
      <c r="FW460" s="258"/>
      <c r="FX460" s="258"/>
      <c r="FY460" s="258"/>
      <c r="FZ460" s="258"/>
      <c r="GA460" s="258"/>
      <c r="GB460" s="258"/>
      <c r="GC460" s="258"/>
      <c r="GD460" s="258"/>
      <c r="GE460" s="258"/>
      <c r="GF460" s="258"/>
      <c r="GG460" s="258"/>
      <c r="GH460" s="258"/>
      <c r="GI460" s="258"/>
      <c r="GJ460" s="258"/>
      <c r="GK460" s="258"/>
      <c r="GL460" s="258"/>
      <c r="GM460" s="258"/>
      <c r="GN460" s="258"/>
      <c r="GO460" s="258"/>
      <c r="GP460" s="258"/>
      <c r="GQ460" s="258"/>
      <c r="GR460" s="258"/>
      <c r="GS460" s="258"/>
      <c r="GT460" s="258"/>
      <c r="GU460" s="258"/>
      <c r="GV460" s="258"/>
      <c r="GW460" s="258"/>
      <c r="GX460" s="258"/>
      <c r="GY460" s="258"/>
      <c r="GZ460" s="258"/>
      <c r="HA460" s="258"/>
      <c r="HB460" s="258"/>
      <c r="HC460" s="258"/>
      <c r="HD460" s="258"/>
      <c r="HE460" s="258"/>
      <c r="HF460" s="258"/>
      <c r="HG460" s="258"/>
      <c r="HH460" s="258"/>
      <c r="HI460" s="258"/>
      <c r="HJ460" s="258"/>
      <c r="HK460" s="258"/>
      <c r="HL460" s="258"/>
      <c r="HM460" s="258"/>
      <c r="HN460" s="258"/>
      <c r="HO460" s="258"/>
      <c r="HP460" s="258"/>
      <c r="HQ460" s="258"/>
      <c r="HR460" s="258"/>
      <c r="HS460" s="258"/>
      <c r="HT460" s="258"/>
      <c r="HU460" s="258"/>
      <c r="HV460" s="258"/>
      <c r="HW460" s="258"/>
      <c r="HX460" s="258"/>
      <c r="HY460" s="258"/>
      <c r="HZ460" s="258"/>
      <c r="IA460" s="258"/>
      <c r="IB460" s="258"/>
      <c r="IC460" s="258"/>
      <c r="ID460" s="258"/>
      <c r="IE460" s="258"/>
      <c r="IF460" s="258"/>
      <c r="IG460" s="258"/>
      <c r="IH460" s="258"/>
      <c r="II460" s="258"/>
      <c r="IJ460" s="258"/>
      <c r="IK460" s="258"/>
      <c r="IL460" s="258"/>
      <c r="IM460" s="258"/>
      <c r="IN460" s="258"/>
      <c r="IO460" s="258"/>
      <c r="IP460" s="258"/>
      <c r="IQ460" s="258"/>
      <c r="IR460" s="258"/>
      <c r="IS460" s="258"/>
      <c r="IT460" s="258"/>
      <c r="IU460" s="258"/>
      <c r="IV460" s="258"/>
      <c r="IW460" s="258"/>
      <c r="IX460" s="258"/>
      <c r="IY460" s="258"/>
      <c r="IZ460" s="258"/>
      <c r="JA460" s="258"/>
      <c r="JB460" s="258"/>
      <c r="JC460" s="258"/>
      <c r="JD460" s="258"/>
      <c r="JE460" s="258"/>
      <c r="JF460" s="258"/>
      <c r="JG460" s="258"/>
      <c r="JH460" s="258"/>
      <c r="JI460" s="258"/>
      <c r="JJ460" s="258"/>
      <c r="JK460" s="258"/>
      <c r="JL460" s="258"/>
      <c r="JM460" s="258"/>
      <c r="JN460" s="258"/>
      <c r="JO460" s="258"/>
      <c r="JP460" s="258"/>
      <c r="JQ460" s="258"/>
      <c r="JR460" s="258"/>
      <c r="JS460" s="258"/>
      <c r="JT460" s="258"/>
      <c r="JU460" s="258"/>
      <c r="JV460" s="258"/>
      <c r="JW460" s="258"/>
      <c r="JX460" s="258"/>
      <c r="JY460" s="258"/>
      <c r="JZ460" s="258"/>
      <c r="KA460" s="258"/>
      <c r="KB460" s="258"/>
      <c r="KC460" s="258"/>
      <c r="KD460" s="258"/>
      <c r="KE460" s="258"/>
      <c r="KF460" s="258"/>
      <c r="KG460" s="258"/>
      <c r="KH460" s="258"/>
      <c r="KI460" s="258"/>
      <c r="KJ460" s="258"/>
      <c r="KK460" s="258"/>
      <c r="KL460" s="258"/>
      <c r="KM460" s="258"/>
      <c r="KN460" s="258"/>
      <c r="KO460" s="258"/>
      <c r="KP460" s="258"/>
      <c r="KQ460" s="258"/>
      <c r="KR460" s="258"/>
      <c r="KS460" s="258"/>
      <c r="KT460" s="258"/>
      <c r="KU460" s="258"/>
      <c r="KV460" s="258"/>
      <c r="KW460" s="258"/>
      <c r="KX460" s="258"/>
      <c r="KY460" s="258"/>
      <c r="KZ460" s="258"/>
      <c r="LA460" s="258"/>
      <c r="LB460" s="258"/>
      <c r="LC460" s="258"/>
      <c r="LD460" s="258"/>
      <c r="LE460" s="258"/>
      <c r="LF460" s="258"/>
      <c r="LG460" s="258"/>
      <c r="LH460" s="258"/>
      <c r="LI460" s="258"/>
      <c r="LJ460" s="258"/>
      <c r="LK460" s="258"/>
      <c r="LL460" s="258"/>
      <c r="LM460" s="258"/>
      <c r="LN460" s="258"/>
      <c r="LO460" s="258"/>
      <c r="LP460" s="258"/>
      <c r="LQ460" s="258"/>
      <c r="LR460" s="258"/>
      <c r="LS460" s="258"/>
      <c r="LT460" s="258"/>
      <c r="LU460" s="258"/>
      <c r="LV460" s="258"/>
      <c r="LW460" s="258"/>
      <c r="LX460" s="258"/>
      <c r="LY460" s="258"/>
      <c r="LZ460" s="258"/>
      <c r="MA460" s="258"/>
      <c r="MB460" s="258"/>
      <c r="MC460" s="258"/>
      <c r="MD460" s="258"/>
      <c r="ME460" s="258"/>
      <c r="MF460" s="258"/>
      <c r="MG460" s="258"/>
      <c r="MH460" s="258"/>
      <c r="MI460" s="258"/>
      <c r="MJ460" s="258"/>
      <c r="MK460" s="258"/>
      <c r="ML460" s="258"/>
      <c r="MM460" s="258"/>
      <c r="MN460" s="258"/>
      <c r="MO460" s="258"/>
      <c r="MP460" s="258"/>
      <c r="MQ460" s="258"/>
      <c r="MR460" s="258"/>
      <c r="MS460" s="258"/>
      <c r="MT460" s="258"/>
      <c r="MU460" s="258"/>
      <c r="MV460" s="258"/>
      <c r="MW460" s="258"/>
      <c r="MX460" s="258"/>
      <c r="MY460" s="258"/>
      <c r="MZ460" s="258"/>
      <c r="NA460" s="258"/>
      <c r="NB460" s="258"/>
      <c r="NC460" s="258"/>
      <c r="ND460" s="258"/>
      <c r="NE460" s="258"/>
      <c r="NF460" s="258"/>
      <c r="NG460" s="258"/>
      <c r="NH460" s="258"/>
      <c r="NI460" s="258"/>
      <c r="NJ460" s="258"/>
      <c r="NK460" s="258"/>
      <c r="NL460" s="258"/>
      <c r="NM460" s="258"/>
      <c r="NN460" s="258"/>
      <c r="NO460" s="258"/>
      <c r="NP460" s="258"/>
      <c r="NQ460" s="258"/>
      <c r="NR460" s="258"/>
      <c r="NS460" s="258"/>
      <c r="NT460" s="258"/>
      <c r="NU460" s="258"/>
      <c r="NV460" s="258"/>
      <c r="NW460" s="258"/>
      <c r="NX460" s="258"/>
      <c r="NY460" s="258"/>
      <c r="NZ460" s="258"/>
      <c r="OA460" s="258"/>
      <c r="OB460" s="258"/>
      <c r="OC460" s="258"/>
      <c r="OD460" s="258"/>
      <c r="OE460" s="258"/>
      <c r="OF460" s="258"/>
      <c r="OG460" s="258"/>
      <c r="OH460" s="258"/>
      <c r="OI460" s="258"/>
      <c r="OJ460" s="258"/>
      <c r="OK460" s="258"/>
      <c r="OL460" s="258"/>
      <c r="OM460" s="258"/>
      <c r="ON460" s="258"/>
      <c r="OO460" s="258"/>
      <c r="OP460" s="258"/>
      <c r="OQ460" s="258"/>
      <c r="OR460" s="258"/>
      <c r="OS460" s="258"/>
      <c r="OT460" s="258"/>
      <c r="OU460" s="258"/>
      <c r="OV460" s="258"/>
      <c r="OW460" s="258"/>
      <c r="OX460" s="258"/>
      <c r="OY460" s="258"/>
      <c r="OZ460" s="258"/>
      <c r="PA460" s="258"/>
      <c r="PB460" s="258"/>
      <c r="PC460" s="258"/>
      <c r="PD460" s="258"/>
      <c r="PE460" s="258"/>
      <c r="PF460" s="258"/>
      <c r="PG460" s="258"/>
      <c r="PH460" s="258"/>
      <c r="PI460" s="258"/>
      <c r="PJ460" s="258"/>
      <c r="PK460" s="258"/>
      <c r="PL460" s="258"/>
      <c r="PM460" s="258"/>
      <c r="PN460" s="258"/>
      <c r="PO460" s="258"/>
      <c r="PP460" s="258"/>
      <c r="PQ460" s="258"/>
      <c r="PR460" s="258"/>
      <c r="PS460" s="258"/>
      <c r="PT460" s="258"/>
      <c r="PU460" s="258"/>
      <c r="PV460" s="258"/>
      <c r="PW460" s="258"/>
      <c r="PX460" s="258"/>
      <c r="PY460" s="258"/>
      <c r="PZ460" s="258"/>
      <c r="QA460" s="258"/>
      <c r="QB460" s="258"/>
      <c r="QC460" s="258"/>
      <c r="QD460" s="258"/>
      <c r="QE460" s="258"/>
      <c r="QF460" s="258"/>
      <c r="QG460" s="258"/>
      <c r="QH460" s="258"/>
      <c r="QI460" s="258"/>
      <c r="QJ460" s="258"/>
      <c r="QK460" s="258"/>
      <c r="QL460" s="258"/>
      <c r="QM460" s="258"/>
      <c r="QN460" s="258"/>
      <c r="QO460" s="258"/>
      <c r="QP460" s="258"/>
      <c r="QQ460" s="258"/>
      <c r="QR460" s="258"/>
      <c r="QS460" s="258"/>
      <c r="QT460" s="258"/>
      <c r="QU460" s="258"/>
      <c r="QV460" s="258"/>
      <c r="QW460" s="258"/>
      <c r="QX460" s="258"/>
      <c r="QY460" s="258"/>
      <c r="QZ460" s="258"/>
      <c r="RA460" s="258"/>
      <c r="RB460" s="258"/>
      <c r="RC460" s="258"/>
      <c r="RD460" s="258"/>
      <c r="RE460" s="258"/>
      <c r="RF460" s="258"/>
      <c r="RG460" s="258"/>
      <c r="RH460" s="258"/>
      <c r="RI460" s="258"/>
      <c r="RJ460" s="258"/>
      <c r="RK460" s="258"/>
      <c r="RL460" s="258"/>
      <c r="RM460" s="258"/>
      <c r="RN460" s="258"/>
      <c r="RO460" s="258"/>
      <c r="RP460" s="258"/>
      <c r="RQ460" s="258"/>
      <c r="RR460" s="258"/>
      <c r="RS460" s="258"/>
      <c r="RT460" s="258"/>
      <c r="RU460" s="258"/>
      <c r="RV460" s="258"/>
      <c r="RW460" s="258"/>
      <c r="RX460" s="258"/>
      <c r="RY460" s="258"/>
      <c r="RZ460" s="258"/>
      <c r="SA460" s="258"/>
      <c r="SB460" s="258"/>
      <c r="SC460" s="258"/>
      <c r="SD460" s="258"/>
      <c r="SE460" s="258"/>
      <c r="SF460" s="258"/>
      <c r="SG460" s="258"/>
      <c r="SH460" s="258"/>
      <c r="SI460" s="258"/>
      <c r="SJ460" s="258"/>
      <c r="SK460" s="258"/>
      <c r="SL460" s="258"/>
      <c r="SM460" s="258"/>
      <c r="SN460" s="258"/>
      <c r="SO460" s="258"/>
      <c r="SP460" s="258"/>
      <c r="SQ460" s="258"/>
      <c r="SR460" s="258"/>
      <c r="SS460" s="258"/>
      <c r="ST460" s="258"/>
      <c r="SU460" s="258"/>
      <c r="SV460" s="258"/>
      <c r="SW460" s="258"/>
      <c r="SX460" s="258"/>
      <c r="SY460" s="258"/>
      <c r="SZ460" s="258"/>
      <c r="TA460" s="258"/>
      <c r="TB460" s="258"/>
      <c r="TC460" s="258"/>
      <c r="TD460" s="258"/>
      <c r="TE460" s="258"/>
      <c r="TF460" s="258"/>
      <c r="TG460" s="258"/>
      <c r="TH460" s="258"/>
      <c r="TI460" s="258"/>
      <c r="TJ460" s="258"/>
      <c r="TK460" s="258"/>
      <c r="TL460" s="258"/>
      <c r="TM460" s="258"/>
      <c r="TN460" s="258"/>
      <c r="TO460" s="258"/>
      <c r="TP460" s="258"/>
      <c r="TQ460" s="258"/>
      <c r="TR460" s="258"/>
      <c r="TS460" s="258"/>
      <c r="TT460" s="258"/>
      <c r="TU460" s="258"/>
      <c r="TV460" s="258"/>
      <c r="TW460" s="258"/>
      <c r="TX460" s="258"/>
      <c r="TY460" s="258"/>
      <c r="TZ460" s="258"/>
      <c r="UA460" s="258"/>
      <c r="UB460" s="258"/>
      <c r="UC460" s="258"/>
      <c r="UD460" s="258"/>
      <c r="UE460" s="258"/>
      <c r="UF460" s="258"/>
      <c r="UG460" s="258"/>
      <c r="UH460" s="258"/>
      <c r="UI460" s="258"/>
      <c r="UJ460" s="258"/>
      <c r="UK460" s="258"/>
      <c r="UL460" s="258"/>
      <c r="UM460" s="258"/>
      <c r="UN460" s="258"/>
      <c r="UO460" s="258"/>
      <c r="UP460" s="258"/>
      <c r="UQ460" s="258"/>
      <c r="UR460" s="258"/>
      <c r="US460" s="258"/>
      <c r="UT460" s="258"/>
      <c r="UU460" s="258"/>
      <c r="UV460" s="258"/>
      <c r="UW460" s="258"/>
      <c r="UX460" s="258"/>
      <c r="UY460" s="258"/>
      <c r="UZ460" s="258"/>
      <c r="VA460" s="258"/>
      <c r="VB460" s="258"/>
      <c r="VC460" s="258"/>
      <c r="VD460" s="258"/>
      <c r="VE460" s="258"/>
      <c r="VF460" s="258"/>
      <c r="VG460" s="258"/>
      <c r="VH460" s="258"/>
      <c r="VI460" s="258"/>
      <c r="VJ460" s="258"/>
      <c r="VK460" s="258"/>
      <c r="VL460" s="258"/>
      <c r="VM460" s="258"/>
      <c r="VN460" s="258"/>
      <c r="VO460" s="258"/>
      <c r="VP460" s="258"/>
      <c r="VQ460" s="258"/>
      <c r="VR460" s="258"/>
      <c r="VS460" s="258"/>
      <c r="VT460" s="258"/>
      <c r="VU460" s="258"/>
      <c r="VV460" s="258"/>
      <c r="VW460" s="258"/>
      <c r="VX460" s="258"/>
      <c r="VY460" s="258"/>
      <c r="VZ460" s="258"/>
      <c r="WA460" s="258"/>
      <c r="WB460" s="258"/>
      <c r="WC460" s="258"/>
      <c r="WD460" s="258"/>
      <c r="WE460" s="258"/>
      <c r="WF460" s="258"/>
      <c r="WG460" s="258"/>
      <c r="WH460" s="258"/>
      <c r="WI460" s="258"/>
      <c r="WJ460" s="258"/>
      <c r="WK460" s="258"/>
      <c r="WL460" s="258"/>
      <c r="WM460" s="258"/>
      <c r="WN460" s="258"/>
      <c r="WO460" s="258"/>
      <c r="WP460" s="258"/>
      <c r="WQ460" s="258"/>
      <c r="WR460" s="258"/>
      <c r="WS460" s="258"/>
      <c r="WT460" s="258"/>
      <c r="WU460" s="258"/>
      <c r="WV460" s="258"/>
      <c r="WW460" s="258"/>
      <c r="WX460" s="258"/>
      <c r="WY460" s="258"/>
      <c r="WZ460" s="258"/>
      <c r="XA460" s="258"/>
      <c r="XB460" s="258"/>
      <c r="XC460" s="258"/>
      <c r="XD460" s="258"/>
      <c r="XE460" s="258"/>
      <c r="XF460" s="258"/>
      <c r="XG460" s="258"/>
      <c r="XH460" s="258"/>
      <c r="XI460" s="258"/>
      <c r="XJ460" s="258"/>
      <c r="XK460" s="258"/>
      <c r="XL460" s="258"/>
      <c r="XM460" s="258"/>
      <c r="XN460" s="258"/>
      <c r="XO460" s="258"/>
      <c r="XP460" s="258"/>
      <c r="XQ460" s="258"/>
      <c r="XR460" s="258"/>
      <c r="XS460" s="258"/>
      <c r="XT460" s="258"/>
      <c r="XU460" s="258"/>
      <c r="XV460" s="258"/>
      <c r="XW460" s="258"/>
      <c r="XX460" s="258"/>
      <c r="XY460" s="258"/>
      <c r="XZ460" s="258"/>
      <c r="YA460" s="258"/>
      <c r="YB460" s="258"/>
      <c r="YC460" s="258"/>
      <c r="YD460" s="258"/>
      <c r="YE460" s="258"/>
      <c r="YF460" s="258"/>
      <c r="YG460" s="258"/>
      <c r="YH460" s="258"/>
      <c r="YI460" s="258"/>
      <c r="YJ460" s="258"/>
      <c r="YK460" s="258"/>
      <c r="YL460" s="258"/>
      <c r="YM460" s="258"/>
      <c r="YN460" s="258"/>
      <c r="YO460" s="258"/>
      <c r="YP460" s="258"/>
      <c r="YQ460" s="258"/>
      <c r="YR460" s="258"/>
      <c r="YS460" s="258"/>
      <c r="YT460" s="258"/>
      <c r="YU460" s="258"/>
      <c r="YV460" s="258"/>
      <c r="YW460" s="258"/>
      <c r="YX460" s="258"/>
      <c r="YY460" s="258"/>
      <c r="YZ460" s="258"/>
      <c r="ZA460" s="258"/>
      <c r="ZB460" s="258"/>
      <c r="ZC460" s="258"/>
      <c r="ZD460" s="258"/>
      <c r="ZE460" s="258"/>
      <c r="ZF460" s="258"/>
      <c r="ZG460" s="258"/>
      <c r="ZH460" s="258"/>
      <c r="ZI460" s="258"/>
      <c r="ZJ460" s="258"/>
      <c r="ZK460" s="258"/>
      <c r="ZL460" s="258"/>
      <c r="ZM460" s="258"/>
      <c r="ZN460" s="258"/>
      <c r="ZO460" s="258"/>
      <c r="ZP460" s="258"/>
      <c r="ZQ460" s="258"/>
      <c r="ZR460" s="258"/>
      <c r="ZS460" s="258"/>
      <c r="ZT460" s="258"/>
      <c r="ZU460" s="258"/>
      <c r="ZV460" s="258"/>
      <c r="ZW460" s="258"/>
      <c r="ZX460" s="258"/>
      <c r="ZY460" s="258"/>
      <c r="ZZ460" s="258"/>
      <c r="AAA460" s="258"/>
      <c r="AAB460" s="258"/>
      <c r="AAC460" s="258"/>
      <c r="AAD460" s="258"/>
      <c r="AAE460" s="258"/>
      <c r="AAF460" s="258"/>
      <c r="AAG460" s="258"/>
      <c r="AAH460" s="258"/>
      <c r="AAI460" s="258"/>
      <c r="AAJ460" s="258"/>
      <c r="AAK460" s="258"/>
      <c r="AAL460" s="258"/>
      <c r="AAM460" s="258"/>
      <c r="AAN460" s="258"/>
      <c r="AAO460" s="258"/>
      <c r="AAP460" s="258"/>
      <c r="AAQ460" s="258"/>
      <c r="AAR460" s="258"/>
      <c r="AAS460" s="258"/>
      <c r="AAT460" s="258"/>
      <c r="AAU460" s="258"/>
      <c r="AAV460" s="258"/>
      <c r="AAW460" s="258"/>
      <c r="AAX460" s="258"/>
      <c r="AAY460" s="258"/>
      <c r="AAZ460" s="258"/>
      <c r="ABA460" s="258"/>
      <c r="ABB460" s="258"/>
      <c r="ABC460" s="258"/>
      <c r="ABD460" s="258"/>
      <c r="ABE460" s="258"/>
      <c r="ABF460" s="258"/>
      <c r="ABG460" s="258"/>
      <c r="ABH460" s="258"/>
      <c r="ABI460" s="258"/>
      <c r="ABJ460" s="258"/>
      <c r="ABK460" s="258"/>
      <c r="ABL460" s="258"/>
      <c r="ABM460" s="258"/>
      <c r="ABN460" s="258"/>
      <c r="ABO460" s="258"/>
      <c r="ABP460" s="258"/>
      <c r="ABQ460" s="258"/>
      <c r="ABR460" s="258"/>
      <c r="ABS460" s="258"/>
      <c r="ABT460" s="258"/>
      <c r="ABU460" s="258"/>
      <c r="ABV460" s="258"/>
      <c r="ABW460" s="258"/>
      <c r="ABX460" s="258"/>
      <c r="ABY460" s="258"/>
      <c r="ABZ460" s="258"/>
      <c r="ACA460" s="258"/>
      <c r="ACB460" s="258"/>
      <c r="ACC460" s="258"/>
      <c r="ACD460" s="258"/>
      <c r="ACE460" s="258"/>
      <c r="ACF460" s="258"/>
      <c r="ACG460" s="258"/>
      <c r="ACH460" s="258"/>
      <c r="ACI460" s="258"/>
      <c r="ACJ460" s="258"/>
      <c r="ACK460" s="258"/>
      <c r="ACL460" s="258"/>
      <c r="ACM460" s="258"/>
      <c r="ACN460" s="258"/>
      <c r="ACO460" s="258"/>
      <c r="ACP460" s="258"/>
      <c r="ACQ460" s="258"/>
      <c r="ACR460" s="258"/>
      <c r="ACS460" s="258"/>
      <c r="ACT460" s="258"/>
      <c r="ACU460" s="258"/>
      <c r="ACV460" s="258"/>
      <c r="ACW460" s="258"/>
      <c r="ACX460" s="258"/>
      <c r="ACY460" s="258"/>
      <c r="ACZ460" s="258"/>
      <c r="ADA460" s="258"/>
      <c r="ADB460" s="258"/>
      <c r="ADC460" s="258"/>
      <c r="ADD460" s="258"/>
      <c r="ADE460" s="258"/>
      <c r="ADF460" s="258"/>
      <c r="ADG460" s="258"/>
      <c r="ADH460" s="258"/>
      <c r="ADI460" s="258"/>
      <c r="ADJ460" s="258"/>
      <c r="ADK460" s="258"/>
      <c r="ADL460" s="258"/>
      <c r="ADM460" s="258"/>
      <c r="ADN460" s="258"/>
      <c r="ADO460" s="258"/>
      <c r="ADP460" s="258"/>
      <c r="ADQ460" s="258"/>
      <c r="ADR460" s="258"/>
      <c r="ADS460" s="258"/>
      <c r="ADT460" s="258"/>
      <c r="ADU460" s="258"/>
      <c r="ADV460" s="258"/>
      <c r="ADW460" s="258"/>
      <c r="ADX460" s="258"/>
      <c r="ADY460" s="258"/>
      <c r="ADZ460" s="258"/>
      <c r="AEA460" s="258"/>
      <c r="AEB460" s="258"/>
      <c r="AEC460" s="258"/>
      <c r="AED460" s="258"/>
      <c r="AEE460" s="258"/>
      <c r="AEF460" s="258"/>
      <c r="AEG460" s="258"/>
      <c r="AEH460" s="258"/>
      <c r="AEI460" s="258"/>
      <c r="AEJ460" s="258"/>
      <c r="AEK460" s="258"/>
      <c r="AEL460" s="258"/>
      <c r="AEM460" s="258"/>
      <c r="AEN460" s="258"/>
      <c r="AEO460" s="258"/>
      <c r="AEP460" s="258"/>
      <c r="AEQ460" s="258"/>
      <c r="AER460" s="258"/>
      <c r="AES460" s="258"/>
      <c r="AET460" s="258"/>
      <c r="AEU460" s="258"/>
      <c r="AEV460" s="258"/>
      <c r="AEW460" s="258"/>
      <c r="AEX460" s="258"/>
      <c r="AEY460" s="258"/>
      <c r="AEZ460" s="258"/>
      <c r="AFA460" s="258"/>
      <c r="AFB460" s="258"/>
      <c r="AFC460" s="258"/>
      <c r="AFD460" s="258"/>
      <c r="AFE460" s="258"/>
      <c r="AFF460" s="258"/>
      <c r="AFG460" s="258"/>
      <c r="AFH460" s="258"/>
      <c r="AFI460" s="258"/>
      <c r="AFJ460" s="258"/>
      <c r="AFK460" s="258"/>
      <c r="AFL460" s="258"/>
      <c r="AFM460" s="258"/>
      <c r="AFN460" s="258"/>
      <c r="AFO460" s="258"/>
      <c r="AFP460" s="258"/>
      <c r="AFQ460" s="258"/>
      <c r="AFR460" s="258"/>
      <c r="AFS460" s="258"/>
      <c r="AFT460" s="258"/>
      <c r="AFU460" s="258"/>
      <c r="AFV460" s="258"/>
      <c r="AFW460" s="258"/>
      <c r="AFX460" s="258"/>
      <c r="AFY460" s="258"/>
      <c r="AFZ460" s="258"/>
      <c r="AGA460" s="258"/>
      <c r="AGB460" s="258"/>
      <c r="AGC460" s="258"/>
      <c r="AGD460" s="258"/>
      <c r="AGE460" s="258"/>
      <c r="AGF460" s="258"/>
      <c r="AGG460" s="258"/>
      <c r="AGH460" s="258"/>
      <c r="AGI460" s="258"/>
      <c r="AGJ460" s="258"/>
      <c r="AGK460" s="258"/>
      <c r="AGL460" s="258"/>
      <c r="AGM460" s="258"/>
      <c r="AGN460" s="258"/>
      <c r="AGO460" s="258"/>
      <c r="AGP460" s="258"/>
      <c r="AGQ460" s="258"/>
      <c r="AGR460" s="258"/>
      <c r="AGS460" s="258"/>
      <c r="AGT460" s="258"/>
      <c r="AGU460" s="258"/>
      <c r="AGV460" s="258"/>
      <c r="AGW460" s="258"/>
      <c r="AGX460" s="258"/>
      <c r="AGY460" s="258"/>
      <c r="AGZ460" s="258"/>
      <c r="AHA460" s="258"/>
      <c r="AHB460" s="258"/>
      <c r="AHC460" s="258"/>
      <c r="AHD460" s="258"/>
      <c r="AHE460" s="258"/>
      <c r="AHF460" s="258"/>
      <c r="AHG460" s="258"/>
      <c r="AHH460" s="258"/>
      <c r="AHI460" s="258"/>
      <c r="AHJ460" s="258"/>
      <c r="AHK460" s="258"/>
      <c r="AHL460" s="258"/>
      <c r="AHM460" s="258"/>
      <c r="AHN460" s="258"/>
      <c r="AHO460" s="258"/>
      <c r="AHP460" s="258"/>
      <c r="AHQ460" s="258"/>
      <c r="AHR460" s="258"/>
      <c r="AHS460" s="258"/>
      <c r="AHT460" s="258"/>
      <c r="AHU460" s="258"/>
      <c r="AHV460" s="258"/>
      <c r="AHW460" s="258"/>
      <c r="AHX460" s="258"/>
      <c r="AHY460" s="258"/>
      <c r="AHZ460" s="258"/>
      <c r="AIA460" s="258"/>
      <c r="AIB460" s="258"/>
      <c r="AIC460" s="258"/>
      <c r="AID460" s="258"/>
      <c r="AIE460" s="258"/>
      <c r="AIF460" s="258"/>
      <c r="AIG460" s="258"/>
      <c r="AIH460" s="258"/>
      <c r="AII460" s="258"/>
      <c r="AIJ460" s="258"/>
      <c r="AIK460" s="258"/>
      <c r="AIL460" s="258"/>
      <c r="AIM460" s="258"/>
      <c r="AIN460" s="258"/>
      <c r="AIO460" s="258"/>
      <c r="AIP460" s="258"/>
      <c r="AIQ460" s="258"/>
      <c r="AIR460" s="258"/>
      <c r="AIS460" s="258"/>
      <c r="AIT460" s="258"/>
      <c r="AIU460" s="258"/>
      <c r="AIV460" s="258"/>
      <c r="AIW460" s="258"/>
      <c r="AIX460" s="258"/>
      <c r="AIY460" s="258"/>
      <c r="AIZ460" s="258"/>
      <c r="AJA460" s="258"/>
      <c r="AJB460" s="258"/>
      <c r="AJC460" s="258"/>
      <c r="AJD460" s="258"/>
      <c r="AJE460" s="258"/>
      <c r="AJF460" s="258"/>
      <c r="AJG460" s="258"/>
      <c r="AJH460" s="258"/>
      <c r="AJI460" s="258"/>
      <c r="AJJ460" s="258"/>
      <c r="AJK460" s="258"/>
      <c r="AJL460" s="258"/>
      <c r="AJM460" s="258"/>
      <c r="AJN460" s="258"/>
      <c r="AJO460" s="258"/>
      <c r="AJP460" s="258"/>
      <c r="AJQ460" s="258"/>
      <c r="AJR460" s="258"/>
      <c r="AJS460" s="258"/>
      <c r="AJT460" s="258"/>
      <c r="AJU460" s="258"/>
      <c r="AJV460" s="258"/>
      <c r="AJW460" s="258"/>
      <c r="AJX460" s="258"/>
      <c r="AJY460" s="258"/>
      <c r="AJZ460" s="258"/>
      <c r="AKA460" s="258"/>
      <c r="AKB460" s="258"/>
      <c r="AKC460" s="258"/>
      <c r="AKD460" s="258"/>
      <c r="AKE460" s="258"/>
      <c r="AKF460" s="258"/>
      <c r="AKG460" s="258"/>
      <c r="AKH460" s="258"/>
      <c r="AKI460" s="258"/>
      <c r="AKJ460" s="258"/>
      <c r="AKK460" s="258"/>
      <c r="AKL460" s="258"/>
      <c r="AKM460" s="258"/>
      <c r="AKN460" s="258"/>
      <c r="AKO460" s="258"/>
      <c r="AKP460" s="258"/>
      <c r="AKQ460" s="258"/>
      <c r="AKR460" s="258"/>
      <c r="AKS460" s="258"/>
      <c r="AKT460" s="258"/>
      <c r="AKU460" s="258"/>
      <c r="AKV460" s="258"/>
      <c r="AKW460" s="258"/>
      <c r="AKX460" s="258"/>
      <c r="AKY460" s="258"/>
      <c r="AKZ460" s="258"/>
      <c r="ALA460" s="258"/>
      <c r="ALB460" s="258"/>
      <c r="ALC460" s="258"/>
      <c r="ALD460" s="258"/>
      <c r="ALE460" s="258"/>
      <c r="ALF460" s="258"/>
      <c r="ALG460" s="258"/>
      <c r="ALH460" s="258"/>
      <c r="ALI460" s="258"/>
      <c r="ALJ460" s="258"/>
      <c r="ALK460" s="258"/>
      <c r="ALL460" s="258"/>
      <c r="ALM460" s="258"/>
      <c r="ALN460" s="258"/>
      <c r="ALO460" s="258"/>
      <c r="ALP460" s="258"/>
      <c r="ALQ460" s="258"/>
      <c r="ALR460" s="258"/>
      <c r="ALS460" s="258"/>
      <c r="ALT460" s="258"/>
      <c r="ALU460" s="258"/>
      <c r="ALV460" s="258"/>
      <c r="ALW460" s="258"/>
      <c r="ALX460" s="258"/>
      <c r="ALY460" s="258"/>
      <c r="ALZ460" s="258"/>
      <c r="AMA460" s="258"/>
      <c r="AMB460" s="258"/>
      <c r="AMC460" s="258"/>
    </row>
    <row r="461" customFormat="false" ht="27.75" hidden="false" customHeight="true" outlineLevel="0" collapsed="false">
      <c r="A461" s="930"/>
      <c r="B461" s="930"/>
      <c r="C461" s="930"/>
      <c r="D461" s="930"/>
      <c r="E461" s="930"/>
      <c r="F461" s="930"/>
      <c r="G461" s="931" t="s">
        <v>134</v>
      </c>
      <c r="H461" s="932" t="n">
        <f aca="false">Dados!D47</f>
        <v>0.04</v>
      </c>
      <c r="I461" s="933" t="n">
        <f aca="false">SUM(I459:I460)</f>
        <v>0</v>
      </c>
      <c r="J461" s="934"/>
      <c r="L461" s="468"/>
      <c r="M461" s="468"/>
      <c r="N461" s="468"/>
      <c r="O461" s="468"/>
      <c r="P461" s="468"/>
      <c r="Q461" s="468"/>
      <c r="R461" s="468"/>
      <c r="S461" s="837"/>
      <c r="W461" s="258"/>
      <c r="X461" s="258"/>
      <c r="Y461" s="258"/>
      <c r="Z461" s="258"/>
      <c r="AA461" s="258"/>
      <c r="AB461" s="258"/>
      <c r="AC461" s="258"/>
      <c r="AD461" s="258"/>
      <c r="AE461" s="258"/>
      <c r="AF461" s="258"/>
      <c r="AG461" s="258"/>
      <c r="AH461" s="258"/>
      <c r="AI461" s="258"/>
      <c r="AJ461" s="258"/>
      <c r="AK461" s="258"/>
      <c r="AL461" s="258"/>
      <c r="AM461" s="258"/>
      <c r="AN461" s="258"/>
      <c r="AO461" s="258"/>
      <c r="AP461" s="258"/>
      <c r="AQ461" s="258"/>
      <c r="AR461" s="258"/>
      <c r="AS461" s="258"/>
      <c r="AT461" s="258"/>
      <c r="AU461" s="258"/>
      <c r="AV461" s="258"/>
      <c r="AW461" s="258"/>
      <c r="AX461" s="258"/>
      <c r="AY461" s="258"/>
      <c r="AZ461" s="258"/>
      <c r="BA461" s="258"/>
      <c r="BB461" s="258"/>
      <c r="BC461" s="258"/>
      <c r="BD461" s="258"/>
      <c r="BE461" s="258"/>
      <c r="BF461" s="258"/>
      <c r="BG461" s="258"/>
      <c r="BH461" s="258"/>
      <c r="BI461" s="258"/>
      <c r="BJ461" s="258"/>
      <c r="BK461" s="258"/>
      <c r="BL461" s="258"/>
      <c r="BM461" s="258"/>
      <c r="BN461" s="258"/>
      <c r="BO461" s="258"/>
      <c r="BP461" s="258"/>
      <c r="BQ461" s="258"/>
      <c r="BR461" s="258"/>
      <c r="BS461" s="258"/>
      <c r="BT461" s="258"/>
      <c r="BU461" s="258"/>
      <c r="BV461" s="258"/>
      <c r="BW461" s="258"/>
      <c r="BX461" s="258"/>
      <c r="BY461" s="258"/>
      <c r="BZ461" s="258"/>
      <c r="CA461" s="258"/>
      <c r="CB461" s="258"/>
      <c r="CC461" s="258"/>
      <c r="CD461" s="258"/>
      <c r="CE461" s="258"/>
      <c r="CF461" s="258"/>
      <c r="CG461" s="258"/>
      <c r="CH461" s="258"/>
      <c r="CI461" s="258"/>
      <c r="CJ461" s="258"/>
      <c r="CK461" s="258"/>
      <c r="CL461" s="258"/>
      <c r="CM461" s="258"/>
      <c r="CN461" s="258"/>
      <c r="CO461" s="258"/>
      <c r="CP461" s="258"/>
      <c r="CQ461" s="258"/>
      <c r="CR461" s="258"/>
      <c r="CS461" s="258"/>
      <c r="CT461" s="258"/>
      <c r="CU461" s="258"/>
      <c r="CV461" s="258"/>
      <c r="CW461" s="258"/>
      <c r="CX461" s="258"/>
      <c r="CY461" s="258"/>
      <c r="CZ461" s="258"/>
      <c r="DA461" s="258"/>
      <c r="DB461" s="258"/>
      <c r="DC461" s="258"/>
      <c r="DD461" s="258"/>
      <c r="DE461" s="258"/>
      <c r="DF461" s="258"/>
      <c r="DG461" s="258"/>
      <c r="DH461" s="258"/>
      <c r="DI461" s="258"/>
      <c r="DJ461" s="258"/>
      <c r="DK461" s="258"/>
      <c r="DL461" s="258"/>
      <c r="DM461" s="258"/>
      <c r="DN461" s="258"/>
      <c r="DO461" s="258"/>
      <c r="DP461" s="258"/>
      <c r="DQ461" s="258"/>
      <c r="DR461" s="258"/>
      <c r="DS461" s="258"/>
      <c r="DT461" s="258"/>
      <c r="DU461" s="258"/>
      <c r="DV461" s="258"/>
      <c r="DW461" s="258"/>
      <c r="DX461" s="258"/>
      <c r="DY461" s="258"/>
      <c r="DZ461" s="258"/>
      <c r="EA461" s="258"/>
      <c r="EB461" s="258"/>
      <c r="EC461" s="258"/>
      <c r="ED461" s="258"/>
      <c r="EE461" s="258"/>
      <c r="EF461" s="258"/>
      <c r="EG461" s="258"/>
      <c r="EH461" s="258"/>
      <c r="EI461" s="258"/>
      <c r="EJ461" s="258"/>
      <c r="EK461" s="258"/>
      <c r="EL461" s="258"/>
      <c r="EM461" s="258"/>
      <c r="EN461" s="258"/>
      <c r="EO461" s="258"/>
      <c r="EP461" s="258"/>
      <c r="EQ461" s="258"/>
      <c r="ER461" s="258"/>
      <c r="ES461" s="258"/>
      <c r="ET461" s="258"/>
      <c r="EU461" s="258"/>
      <c r="EV461" s="258"/>
      <c r="EW461" s="258"/>
      <c r="EX461" s="258"/>
      <c r="EY461" s="258"/>
      <c r="EZ461" s="258"/>
      <c r="FA461" s="258"/>
      <c r="FB461" s="258"/>
      <c r="FC461" s="258"/>
      <c r="FD461" s="258"/>
      <c r="FE461" s="258"/>
      <c r="FF461" s="258"/>
      <c r="FG461" s="258"/>
      <c r="FH461" s="258"/>
      <c r="FI461" s="258"/>
      <c r="FJ461" s="258"/>
      <c r="FK461" s="258"/>
      <c r="FL461" s="258"/>
      <c r="FM461" s="258"/>
      <c r="FN461" s="258"/>
      <c r="FO461" s="258"/>
      <c r="FP461" s="258"/>
      <c r="FQ461" s="258"/>
      <c r="FR461" s="258"/>
      <c r="FS461" s="258"/>
      <c r="FT461" s="258"/>
      <c r="FU461" s="258"/>
      <c r="FV461" s="258"/>
      <c r="FW461" s="258"/>
      <c r="FX461" s="258"/>
      <c r="FY461" s="258"/>
      <c r="FZ461" s="258"/>
      <c r="GA461" s="258"/>
      <c r="GB461" s="258"/>
      <c r="GC461" s="258"/>
      <c r="GD461" s="258"/>
      <c r="GE461" s="258"/>
      <c r="GF461" s="258"/>
      <c r="GG461" s="258"/>
      <c r="GH461" s="258"/>
      <c r="GI461" s="258"/>
      <c r="GJ461" s="258"/>
      <c r="GK461" s="258"/>
      <c r="GL461" s="258"/>
      <c r="GM461" s="258"/>
      <c r="GN461" s="258"/>
      <c r="GO461" s="258"/>
      <c r="GP461" s="258"/>
      <c r="GQ461" s="258"/>
      <c r="GR461" s="258"/>
      <c r="GS461" s="258"/>
      <c r="GT461" s="258"/>
      <c r="GU461" s="258"/>
      <c r="GV461" s="258"/>
      <c r="GW461" s="258"/>
      <c r="GX461" s="258"/>
      <c r="GY461" s="258"/>
      <c r="GZ461" s="258"/>
      <c r="HA461" s="258"/>
      <c r="HB461" s="258"/>
      <c r="HC461" s="258"/>
      <c r="HD461" s="258"/>
      <c r="HE461" s="258"/>
      <c r="HF461" s="258"/>
      <c r="HG461" s="258"/>
      <c r="HH461" s="258"/>
      <c r="HI461" s="258"/>
      <c r="HJ461" s="258"/>
      <c r="HK461" s="258"/>
      <c r="HL461" s="258"/>
      <c r="HM461" s="258"/>
      <c r="HN461" s="258"/>
      <c r="HO461" s="258"/>
      <c r="HP461" s="258"/>
      <c r="HQ461" s="258"/>
      <c r="HR461" s="258"/>
      <c r="HS461" s="258"/>
      <c r="HT461" s="258"/>
      <c r="HU461" s="258"/>
      <c r="HV461" s="258"/>
      <c r="HW461" s="258"/>
      <c r="HX461" s="258"/>
      <c r="HY461" s="258"/>
      <c r="HZ461" s="258"/>
      <c r="IA461" s="258"/>
      <c r="IB461" s="258"/>
      <c r="IC461" s="258"/>
      <c r="ID461" s="258"/>
      <c r="IE461" s="258"/>
      <c r="IF461" s="258"/>
      <c r="IG461" s="258"/>
      <c r="IH461" s="258"/>
      <c r="II461" s="258"/>
      <c r="IJ461" s="258"/>
      <c r="IK461" s="258"/>
      <c r="IL461" s="258"/>
      <c r="IM461" s="258"/>
      <c r="IN461" s="258"/>
      <c r="IO461" s="258"/>
      <c r="IP461" s="258"/>
      <c r="IQ461" s="258"/>
      <c r="IR461" s="258"/>
      <c r="IS461" s="258"/>
      <c r="IT461" s="258"/>
      <c r="IU461" s="258"/>
      <c r="IV461" s="258"/>
      <c r="IW461" s="258"/>
      <c r="IX461" s="258"/>
      <c r="IY461" s="258"/>
      <c r="IZ461" s="258"/>
      <c r="JA461" s="258"/>
      <c r="JB461" s="258"/>
      <c r="JC461" s="258"/>
      <c r="JD461" s="258"/>
      <c r="JE461" s="258"/>
      <c r="JF461" s="258"/>
      <c r="JG461" s="258"/>
      <c r="JH461" s="258"/>
      <c r="JI461" s="258"/>
      <c r="JJ461" s="258"/>
      <c r="JK461" s="258"/>
      <c r="JL461" s="258"/>
      <c r="JM461" s="258"/>
      <c r="JN461" s="258"/>
      <c r="JO461" s="258"/>
      <c r="JP461" s="258"/>
      <c r="JQ461" s="258"/>
      <c r="JR461" s="258"/>
      <c r="JS461" s="258"/>
      <c r="JT461" s="258"/>
      <c r="JU461" s="258"/>
      <c r="JV461" s="258"/>
      <c r="JW461" s="258"/>
      <c r="JX461" s="258"/>
      <c r="JY461" s="258"/>
      <c r="JZ461" s="258"/>
      <c r="KA461" s="258"/>
      <c r="KB461" s="258"/>
      <c r="KC461" s="258"/>
      <c r="KD461" s="258"/>
      <c r="KE461" s="258"/>
      <c r="KF461" s="258"/>
      <c r="KG461" s="258"/>
      <c r="KH461" s="258"/>
      <c r="KI461" s="258"/>
      <c r="KJ461" s="258"/>
      <c r="KK461" s="258"/>
      <c r="KL461" s="258"/>
      <c r="KM461" s="258"/>
      <c r="KN461" s="258"/>
      <c r="KO461" s="258"/>
      <c r="KP461" s="258"/>
      <c r="KQ461" s="258"/>
      <c r="KR461" s="258"/>
      <c r="KS461" s="258"/>
      <c r="KT461" s="258"/>
      <c r="KU461" s="258"/>
      <c r="KV461" s="258"/>
      <c r="KW461" s="258"/>
      <c r="KX461" s="258"/>
      <c r="KY461" s="258"/>
      <c r="KZ461" s="258"/>
      <c r="LA461" s="258"/>
      <c r="LB461" s="258"/>
      <c r="LC461" s="258"/>
      <c r="LD461" s="258"/>
      <c r="LE461" s="258"/>
      <c r="LF461" s="258"/>
      <c r="LG461" s="258"/>
      <c r="LH461" s="258"/>
      <c r="LI461" s="258"/>
      <c r="LJ461" s="258"/>
      <c r="LK461" s="258"/>
      <c r="LL461" s="258"/>
      <c r="LM461" s="258"/>
      <c r="LN461" s="258"/>
      <c r="LO461" s="258"/>
      <c r="LP461" s="258"/>
      <c r="LQ461" s="258"/>
      <c r="LR461" s="258"/>
      <c r="LS461" s="258"/>
      <c r="LT461" s="258"/>
      <c r="LU461" s="258"/>
      <c r="LV461" s="258"/>
      <c r="LW461" s="258"/>
      <c r="LX461" s="258"/>
      <c r="LY461" s="258"/>
      <c r="LZ461" s="258"/>
      <c r="MA461" s="258"/>
      <c r="MB461" s="258"/>
      <c r="MC461" s="258"/>
      <c r="MD461" s="258"/>
      <c r="ME461" s="258"/>
      <c r="MF461" s="258"/>
      <c r="MG461" s="258"/>
      <c r="MH461" s="258"/>
      <c r="MI461" s="258"/>
      <c r="MJ461" s="258"/>
      <c r="MK461" s="258"/>
      <c r="ML461" s="258"/>
      <c r="MM461" s="258"/>
      <c r="MN461" s="258"/>
      <c r="MO461" s="258"/>
      <c r="MP461" s="258"/>
      <c r="MQ461" s="258"/>
      <c r="MR461" s="258"/>
      <c r="MS461" s="258"/>
      <c r="MT461" s="258"/>
      <c r="MU461" s="258"/>
      <c r="MV461" s="258"/>
      <c r="MW461" s="258"/>
      <c r="MX461" s="258"/>
      <c r="MY461" s="258"/>
      <c r="MZ461" s="258"/>
      <c r="NA461" s="258"/>
      <c r="NB461" s="258"/>
      <c r="NC461" s="258"/>
      <c r="ND461" s="258"/>
      <c r="NE461" s="258"/>
      <c r="NF461" s="258"/>
      <c r="NG461" s="258"/>
      <c r="NH461" s="258"/>
      <c r="NI461" s="258"/>
      <c r="NJ461" s="258"/>
      <c r="NK461" s="258"/>
      <c r="NL461" s="258"/>
      <c r="NM461" s="258"/>
      <c r="NN461" s="258"/>
      <c r="NO461" s="258"/>
      <c r="NP461" s="258"/>
      <c r="NQ461" s="258"/>
      <c r="NR461" s="258"/>
      <c r="NS461" s="258"/>
      <c r="NT461" s="258"/>
      <c r="NU461" s="258"/>
      <c r="NV461" s="258"/>
      <c r="NW461" s="258"/>
      <c r="NX461" s="258"/>
      <c r="NY461" s="258"/>
      <c r="NZ461" s="258"/>
      <c r="OA461" s="258"/>
      <c r="OB461" s="258"/>
      <c r="OC461" s="258"/>
      <c r="OD461" s="258"/>
      <c r="OE461" s="258"/>
      <c r="OF461" s="258"/>
      <c r="OG461" s="258"/>
      <c r="OH461" s="258"/>
      <c r="OI461" s="258"/>
      <c r="OJ461" s="258"/>
      <c r="OK461" s="258"/>
      <c r="OL461" s="258"/>
      <c r="OM461" s="258"/>
      <c r="ON461" s="258"/>
      <c r="OO461" s="258"/>
      <c r="OP461" s="258"/>
      <c r="OQ461" s="258"/>
      <c r="OR461" s="258"/>
      <c r="OS461" s="258"/>
      <c r="OT461" s="258"/>
      <c r="OU461" s="258"/>
      <c r="OV461" s="258"/>
      <c r="OW461" s="258"/>
      <c r="OX461" s="258"/>
      <c r="OY461" s="258"/>
      <c r="OZ461" s="258"/>
      <c r="PA461" s="258"/>
      <c r="PB461" s="258"/>
      <c r="PC461" s="258"/>
      <c r="PD461" s="258"/>
      <c r="PE461" s="258"/>
      <c r="PF461" s="258"/>
      <c r="PG461" s="258"/>
      <c r="PH461" s="258"/>
      <c r="PI461" s="258"/>
      <c r="PJ461" s="258"/>
      <c r="PK461" s="258"/>
      <c r="PL461" s="258"/>
      <c r="PM461" s="258"/>
      <c r="PN461" s="258"/>
      <c r="PO461" s="258"/>
      <c r="PP461" s="258"/>
      <c r="PQ461" s="258"/>
      <c r="PR461" s="258"/>
      <c r="PS461" s="258"/>
      <c r="PT461" s="258"/>
      <c r="PU461" s="258"/>
      <c r="PV461" s="258"/>
      <c r="PW461" s="258"/>
      <c r="PX461" s="258"/>
      <c r="PY461" s="258"/>
      <c r="PZ461" s="258"/>
      <c r="QA461" s="258"/>
      <c r="QB461" s="258"/>
      <c r="QC461" s="258"/>
      <c r="QD461" s="258"/>
      <c r="QE461" s="258"/>
      <c r="QF461" s="258"/>
      <c r="QG461" s="258"/>
      <c r="QH461" s="258"/>
      <c r="QI461" s="258"/>
      <c r="QJ461" s="258"/>
      <c r="QK461" s="258"/>
      <c r="QL461" s="258"/>
      <c r="QM461" s="258"/>
      <c r="QN461" s="258"/>
      <c r="QO461" s="258"/>
      <c r="QP461" s="258"/>
      <c r="QQ461" s="258"/>
      <c r="QR461" s="258"/>
      <c r="QS461" s="258"/>
      <c r="QT461" s="258"/>
      <c r="QU461" s="258"/>
      <c r="QV461" s="258"/>
      <c r="QW461" s="258"/>
      <c r="QX461" s="258"/>
      <c r="QY461" s="258"/>
      <c r="QZ461" s="258"/>
      <c r="RA461" s="258"/>
      <c r="RB461" s="258"/>
      <c r="RC461" s="258"/>
      <c r="RD461" s="258"/>
      <c r="RE461" s="258"/>
      <c r="RF461" s="258"/>
      <c r="RG461" s="258"/>
      <c r="RH461" s="258"/>
      <c r="RI461" s="258"/>
      <c r="RJ461" s="258"/>
      <c r="RK461" s="258"/>
      <c r="RL461" s="258"/>
      <c r="RM461" s="258"/>
      <c r="RN461" s="258"/>
      <c r="RO461" s="258"/>
      <c r="RP461" s="258"/>
      <c r="RQ461" s="258"/>
      <c r="RR461" s="258"/>
      <c r="RS461" s="258"/>
      <c r="RT461" s="258"/>
      <c r="RU461" s="258"/>
      <c r="RV461" s="258"/>
      <c r="RW461" s="258"/>
      <c r="RX461" s="258"/>
      <c r="RY461" s="258"/>
      <c r="RZ461" s="258"/>
      <c r="SA461" s="258"/>
      <c r="SB461" s="258"/>
      <c r="SC461" s="258"/>
      <c r="SD461" s="258"/>
      <c r="SE461" s="258"/>
      <c r="SF461" s="258"/>
      <c r="SG461" s="258"/>
      <c r="SH461" s="258"/>
      <c r="SI461" s="258"/>
      <c r="SJ461" s="258"/>
      <c r="SK461" s="258"/>
      <c r="SL461" s="258"/>
      <c r="SM461" s="258"/>
      <c r="SN461" s="258"/>
      <c r="SO461" s="258"/>
      <c r="SP461" s="258"/>
      <c r="SQ461" s="258"/>
      <c r="SR461" s="258"/>
      <c r="SS461" s="258"/>
      <c r="ST461" s="258"/>
      <c r="SU461" s="258"/>
      <c r="SV461" s="258"/>
      <c r="SW461" s="258"/>
      <c r="SX461" s="258"/>
      <c r="SY461" s="258"/>
      <c r="SZ461" s="258"/>
      <c r="TA461" s="258"/>
      <c r="TB461" s="258"/>
      <c r="TC461" s="258"/>
      <c r="TD461" s="258"/>
      <c r="TE461" s="258"/>
      <c r="TF461" s="258"/>
      <c r="TG461" s="258"/>
      <c r="TH461" s="258"/>
      <c r="TI461" s="258"/>
      <c r="TJ461" s="258"/>
      <c r="TK461" s="258"/>
      <c r="TL461" s="258"/>
      <c r="TM461" s="258"/>
      <c r="TN461" s="258"/>
      <c r="TO461" s="258"/>
      <c r="TP461" s="258"/>
      <c r="TQ461" s="258"/>
      <c r="TR461" s="258"/>
      <c r="TS461" s="258"/>
      <c r="TT461" s="258"/>
      <c r="TU461" s="258"/>
      <c r="TV461" s="258"/>
      <c r="TW461" s="258"/>
      <c r="TX461" s="258"/>
      <c r="TY461" s="258"/>
      <c r="TZ461" s="258"/>
      <c r="UA461" s="258"/>
      <c r="UB461" s="258"/>
      <c r="UC461" s="258"/>
      <c r="UD461" s="258"/>
      <c r="UE461" s="258"/>
      <c r="UF461" s="258"/>
      <c r="UG461" s="258"/>
      <c r="UH461" s="258"/>
      <c r="UI461" s="258"/>
      <c r="UJ461" s="258"/>
      <c r="UK461" s="258"/>
      <c r="UL461" s="258"/>
      <c r="UM461" s="258"/>
      <c r="UN461" s="258"/>
      <c r="UO461" s="258"/>
      <c r="UP461" s="258"/>
      <c r="UQ461" s="258"/>
      <c r="UR461" s="258"/>
      <c r="US461" s="258"/>
      <c r="UT461" s="258"/>
      <c r="UU461" s="258"/>
      <c r="UV461" s="258"/>
      <c r="UW461" s="258"/>
      <c r="UX461" s="258"/>
      <c r="UY461" s="258"/>
      <c r="UZ461" s="258"/>
      <c r="VA461" s="258"/>
      <c r="VB461" s="258"/>
      <c r="VC461" s="258"/>
      <c r="VD461" s="258"/>
      <c r="VE461" s="258"/>
      <c r="VF461" s="258"/>
      <c r="VG461" s="258"/>
      <c r="VH461" s="258"/>
      <c r="VI461" s="258"/>
      <c r="VJ461" s="258"/>
      <c r="VK461" s="258"/>
      <c r="VL461" s="258"/>
      <c r="VM461" s="258"/>
      <c r="VN461" s="258"/>
      <c r="VO461" s="258"/>
      <c r="VP461" s="258"/>
      <c r="VQ461" s="258"/>
      <c r="VR461" s="258"/>
      <c r="VS461" s="258"/>
      <c r="VT461" s="258"/>
      <c r="VU461" s="258"/>
      <c r="VV461" s="258"/>
      <c r="VW461" s="258"/>
      <c r="VX461" s="258"/>
      <c r="VY461" s="258"/>
      <c r="VZ461" s="258"/>
      <c r="WA461" s="258"/>
      <c r="WB461" s="258"/>
      <c r="WC461" s="258"/>
      <c r="WD461" s="258"/>
      <c r="WE461" s="258"/>
      <c r="WF461" s="258"/>
      <c r="WG461" s="258"/>
      <c r="WH461" s="258"/>
      <c r="WI461" s="258"/>
      <c r="WJ461" s="258"/>
      <c r="WK461" s="258"/>
      <c r="WL461" s="258"/>
      <c r="WM461" s="258"/>
      <c r="WN461" s="258"/>
      <c r="WO461" s="258"/>
      <c r="WP461" s="258"/>
      <c r="WQ461" s="258"/>
      <c r="WR461" s="258"/>
      <c r="WS461" s="258"/>
      <c r="WT461" s="258"/>
      <c r="WU461" s="258"/>
      <c r="WV461" s="258"/>
      <c r="WW461" s="258"/>
      <c r="WX461" s="258"/>
      <c r="WY461" s="258"/>
      <c r="WZ461" s="258"/>
      <c r="XA461" s="258"/>
      <c r="XB461" s="258"/>
      <c r="XC461" s="258"/>
      <c r="XD461" s="258"/>
      <c r="XE461" s="258"/>
      <c r="XF461" s="258"/>
      <c r="XG461" s="258"/>
      <c r="XH461" s="258"/>
      <c r="XI461" s="258"/>
      <c r="XJ461" s="258"/>
      <c r="XK461" s="258"/>
      <c r="XL461" s="258"/>
      <c r="XM461" s="258"/>
      <c r="XN461" s="258"/>
      <c r="XO461" s="258"/>
      <c r="XP461" s="258"/>
      <c r="XQ461" s="258"/>
      <c r="XR461" s="258"/>
      <c r="XS461" s="258"/>
      <c r="XT461" s="258"/>
      <c r="XU461" s="258"/>
      <c r="XV461" s="258"/>
      <c r="XW461" s="258"/>
      <c r="XX461" s="258"/>
      <c r="XY461" s="258"/>
      <c r="XZ461" s="258"/>
      <c r="YA461" s="258"/>
      <c r="YB461" s="258"/>
      <c r="YC461" s="258"/>
      <c r="YD461" s="258"/>
      <c r="YE461" s="258"/>
      <c r="YF461" s="258"/>
      <c r="YG461" s="258"/>
      <c r="YH461" s="258"/>
      <c r="YI461" s="258"/>
      <c r="YJ461" s="258"/>
      <c r="YK461" s="258"/>
      <c r="YL461" s="258"/>
      <c r="YM461" s="258"/>
      <c r="YN461" s="258"/>
      <c r="YO461" s="258"/>
      <c r="YP461" s="258"/>
      <c r="YQ461" s="258"/>
      <c r="YR461" s="258"/>
      <c r="YS461" s="258"/>
      <c r="YT461" s="258"/>
      <c r="YU461" s="258"/>
      <c r="YV461" s="258"/>
      <c r="YW461" s="258"/>
      <c r="YX461" s="258"/>
      <c r="YY461" s="258"/>
      <c r="YZ461" s="258"/>
      <c r="ZA461" s="258"/>
      <c r="ZB461" s="258"/>
      <c r="ZC461" s="258"/>
      <c r="ZD461" s="258"/>
      <c r="ZE461" s="258"/>
      <c r="ZF461" s="258"/>
      <c r="ZG461" s="258"/>
      <c r="ZH461" s="258"/>
      <c r="ZI461" s="258"/>
      <c r="ZJ461" s="258"/>
      <c r="ZK461" s="258"/>
      <c r="ZL461" s="258"/>
      <c r="ZM461" s="258"/>
      <c r="ZN461" s="258"/>
      <c r="ZO461" s="258"/>
      <c r="ZP461" s="258"/>
      <c r="ZQ461" s="258"/>
      <c r="ZR461" s="258"/>
      <c r="ZS461" s="258"/>
      <c r="ZT461" s="258"/>
      <c r="ZU461" s="258"/>
      <c r="ZV461" s="258"/>
      <c r="ZW461" s="258"/>
      <c r="ZX461" s="258"/>
      <c r="ZY461" s="258"/>
      <c r="ZZ461" s="258"/>
      <c r="AAA461" s="258"/>
      <c r="AAB461" s="258"/>
      <c r="AAC461" s="258"/>
      <c r="AAD461" s="258"/>
      <c r="AAE461" s="258"/>
      <c r="AAF461" s="258"/>
      <c r="AAG461" s="258"/>
      <c r="AAH461" s="258"/>
      <c r="AAI461" s="258"/>
      <c r="AAJ461" s="258"/>
      <c r="AAK461" s="258"/>
      <c r="AAL461" s="258"/>
      <c r="AAM461" s="258"/>
      <c r="AAN461" s="258"/>
      <c r="AAO461" s="258"/>
      <c r="AAP461" s="258"/>
      <c r="AAQ461" s="258"/>
      <c r="AAR461" s="258"/>
      <c r="AAS461" s="258"/>
      <c r="AAT461" s="258"/>
      <c r="AAU461" s="258"/>
      <c r="AAV461" s="258"/>
      <c r="AAW461" s="258"/>
      <c r="AAX461" s="258"/>
      <c r="AAY461" s="258"/>
      <c r="AAZ461" s="258"/>
      <c r="ABA461" s="258"/>
      <c r="ABB461" s="258"/>
      <c r="ABC461" s="258"/>
      <c r="ABD461" s="258"/>
      <c r="ABE461" s="258"/>
      <c r="ABF461" s="258"/>
      <c r="ABG461" s="258"/>
      <c r="ABH461" s="258"/>
      <c r="ABI461" s="258"/>
      <c r="ABJ461" s="258"/>
      <c r="ABK461" s="258"/>
      <c r="ABL461" s="258"/>
      <c r="ABM461" s="258"/>
      <c r="ABN461" s="258"/>
      <c r="ABO461" s="258"/>
      <c r="ABP461" s="258"/>
      <c r="ABQ461" s="258"/>
      <c r="ABR461" s="258"/>
      <c r="ABS461" s="258"/>
      <c r="ABT461" s="258"/>
      <c r="ABU461" s="258"/>
      <c r="ABV461" s="258"/>
      <c r="ABW461" s="258"/>
      <c r="ABX461" s="258"/>
      <c r="ABY461" s="258"/>
      <c r="ABZ461" s="258"/>
      <c r="ACA461" s="258"/>
      <c r="ACB461" s="258"/>
      <c r="ACC461" s="258"/>
      <c r="ACD461" s="258"/>
      <c r="ACE461" s="258"/>
      <c r="ACF461" s="258"/>
      <c r="ACG461" s="258"/>
      <c r="ACH461" s="258"/>
      <c r="ACI461" s="258"/>
      <c r="ACJ461" s="258"/>
      <c r="ACK461" s="258"/>
      <c r="ACL461" s="258"/>
      <c r="ACM461" s="258"/>
      <c r="ACN461" s="258"/>
      <c r="ACO461" s="258"/>
      <c r="ACP461" s="258"/>
      <c r="ACQ461" s="258"/>
      <c r="ACR461" s="258"/>
      <c r="ACS461" s="258"/>
      <c r="ACT461" s="258"/>
      <c r="ACU461" s="258"/>
      <c r="ACV461" s="258"/>
      <c r="ACW461" s="258"/>
      <c r="ACX461" s="258"/>
      <c r="ACY461" s="258"/>
      <c r="ACZ461" s="258"/>
      <c r="ADA461" s="258"/>
      <c r="ADB461" s="258"/>
      <c r="ADC461" s="258"/>
      <c r="ADD461" s="258"/>
      <c r="ADE461" s="258"/>
      <c r="ADF461" s="258"/>
      <c r="ADG461" s="258"/>
      <c r="ADH461" s="258"/>
      <c r="ADI461" s="258"/>
      <c r="ADJ461" s="258"/>
      <c r="ADK461" s="258"/>
      <c r="ADL461" s="258"/>
      <c r="ADM461" s="258"/>
      <c r="ADN461" s="258"/>
      <c r="ADO461" s="258"/>
      <c r="ADP461" s="258"/>
      <c r="ADQ461" s="258"/>
      <c r="ADR461" s="258"/>
      <c r="ADS461" s="258"/>
      <c r="ADT461" s="258"/>
      <c r="ADU461" s="258"/>
      <c r="ADV461" s="258"/>
      <c r="ADW461" s="258"/>
      <c r="ADX461" s="258"/>
      <c r="ADY461" s="258"/>
      <c r="ADZ461" s="258"/>
      <c r="AEA461" s="258"/>
      <c r="AEB461" s="258"/>
      <c r="AEC461" s="258"/>
      <c r="AED461" s="258"/>
      <c r="AEE461" s="258"/>
      <c r="AEF461" s="258"/>
      <c r="AEG461" s="258"/>
      <c r="AEH461" s="258"/>
      <c r="AEI461" s="258"/>
      <c r="AEJ461" s="258"/>
      <c r="AEK461" s="258"/>
      <c r="AEL461" s="258"/>
      <c r="AEM461" s="258"/>
      <c r="AEN461" s="258"/>
      <c r="AEO461" s="258"/>
      <c r="AEP461" s="258"/>
      <c r="AEQ461" s="258"/>
      <c r="AER461" s="258"/>
      <c r="AES461" s="258"/>
      <c r="AET461" s="258"/>
      <c r="AEU461" s="258"/>
      <c r="AEV461" s="258"/>
      <c r="AEW461" s="258"/>
      <c r="AEX461" s="258"/>
      <c r="AEY461" s="258"/>
      <c r="AEZ461" s="258"/>
      <c r="AFA461" s="258"/>
      <c r="AFB461" s="258"/>
      <c r="AFC461" s="258"/>
      <c r="AFD461" s="258"/>
      <c r="AFE461" s="258"/>
      <c r="AFF461" s="258"/>
      <c r="AFG461" s="258"/>
      <c r="AFH461" s="258"/>
      <c r="AFI461" s="258"/>
      <c r="AFJ461" s="258"/>
      <c r="AFK461" s="258"/>
      <c r="AFL461" s="258"/>
      <c r="AFM461" s="258"/>
      <c r="AFN461" s="258"/>
      <c r="AFO461" s="258"/>
      <c r="AFP461" s="258"/>
      <c r="AFQ461" s="258"/>
      <c r="AFR461" s="258"/>
      <c r="AFS461" s="258"/>
      <c r="AFT461" s="258"/>
      <c r="AFU461" s="258"/>
      <c r="AFV461" s="258"/>
      <c r="AFW461" s="258"/>
      <c r="AFX461" s="258"/>
      <c r="AFY461" s="258"/>
      <c r="AFZ461" s="258"/>
      <c r="AGA461" s="258"/>
      <c r="AGB461" s="258"/>
      <c r="AGC461" s="258"/>
      <c r="AGD461" s="258"/>
      <c r="AGE461" s="258"/>
      <c r="AGF461" s="258"/>
      <c r="AGG461" s="258"/>
      <c r="AGH461" s="258"/>
      <c r="AGI461" s="258"/>
      <c r="AGJ461" s="258"/>
      <c r="AGK461" s="258"/>
      <c r="AGL461" s="258"/>
      <c r="AGM461" s="258"/>
      <c r="AGN461" s="258"/>
      <c r="AGO461" s="258"/>
      <c r="AGP461" s="258"/>
      <c r="AGQ461" s="258"/>
      <c r="AGR461" s="258"/>
      <c r="AGS461" s="258"/>
      <c r="AGT461" s="258"/>
      <c r="AGU461" s="258"/>
      <c r="AGV461" s="258"/>
      <c r="AGW461" s="258"/>
      <c r="AGX461" s="258"/>
      <c r="AGY461" s="258"/>
      <c r="AGZ461" s="258"/>
      <c r="AHA461" s="258"/>
      <c r="AHB461" s="258"/>
      <c r="AHC461" s="258"/>
      <c r="AHD461" s="258"/>
      <c r="AHE461" s="258"/>
      <c r="AHF461" s="258"/>
      <c r="AHG461" s="258"/>
      <c r="AHH461" s="258"/>
      <c r="AHI461" s="258"/>
      <c r="AHJ461" s="258"/>
      <c r="AHK461" s="258"/>
      <c r="AHL461" s="258"/>
      <c r="AHM461" s="258"/>
      <c r="AHN461" s="258"/>
      <c r="AHO461" s="258"/>
      <c r="AHP461" s="258"/>
      <c r="AHQ461" s="258"/>
      <c r="AHR461" s="258"/>
      <c r="AHS461" s="258"/>
      <c r="AHT461" s="258"/>
      <c r="AHU461" s="258"/>
      <c r="AHV461" s="258"/>
      <c r="AHW461" s="258"/>
      <c r="AHX461" s="258"/>
      <c r="AHY461" s="258"/>
      <c r="AHZ461" s="258"/>
      <c r="AIA461" s="258"/>
      <c r="AIB461" s="258"/>
      <c r="AIC461" s="258"/>
      <c r="AID461" s="258"/>
      <c r="AIE461" s="258"/>
      <c r="AIF461" s="258"/>
      <c r="AIG461" s="258"/>
      <c r="AIH461" s="258"/>
      <c r="AII461" s="258"/>
      <c r="AIJ461" s="258"/>
      <c r="AIK461" s="258"/>
      <c r="AIL461" s="258"/>
      <c r="AIM461" s="258"/>
      <c r="AIN461" s="258"/>
      <c r="AIO461" s="258"/>
      <c r="AIP461" s="258"/>
      <c r="AIQ461" s="258"/>
      <c r="AIR461" s="258"/>
      <c r="AIS461" s="258"/>
      <c r="AIT461" s="258"/>
      <c r="AIU461" s="258"/>
      <c r="AIV461" s="258"/>
      <c r="AIW461" s="258"/>
      <c r="AIX461" s="258"/>
      <c r="AIY461" s="258"/>
      <c r="AIZ461" s="258"/>
      <c r="AJA461" s="258"/>
      <c r="AJB461" s="258"/>
      <c r="AJC461" s="258"/>
      <c r="AJD461" s="258"/>
      <c r="AJE461" s="258"/>
      <c r="AJF461" s="258"/>
      <c r="AJG461" s="258"/>
      <c r="AJH461" s="258"/>
      <c r="AJI461" s="258"/>
      <c r="AJJ461" s="258"/>
      <c r="AJK461" s="258"/>
      <c r="AJL461" s="258"/>
      <c r="AJM461" s="258"/>
      <c r="AJN461" s="258"/>
      <c r="AJO461" s="258"/>
      <c r="AJP461" s="258"/>
      <c r="AJQ461" s="258"/>
      <c r="AJR461" s="258"/>
      <c r="AJS461" s="258"/>
      <c r="AJT461" s="258"/>
      <c r="AJU461" s="258"/>
      <c r="AJV461" s="258"/>
      <c r="AJW461" s="258"/>
      <c r="AJX461" s="258"/>
      <c r="AJY461" s="258"/>
      <c r="AJZ461" s="258"/>
      <c r="AKA461" s="258"/>
      <c r="AKB461" s="258"/>
      <c r="AKC461" s="258"/>
      <c r="AKD461" s="258"/>
      <c r="AKE461" s="258"/>
      <c r="AKF461" s="258"/>
      <c r="AKG461" s="258"/>
      <c r="AKH461" s="258"/>
      <c r="AKI461" s="258"/>
      <c r="AKJ461" s="258"/>
      <c r="AKK461" s="258"/>
      <c r="AKL461" s="258"/>
      <c r="AKM461" s="258"/>
      <c r="AKN461" s="258"/>
      <c r="AKO461" s="258"/>
      <c r="AKP461" s="258"/>
      <c r="AKQ461" s="258"/>
      <c r="AKR461" s="258"/>
      <c r="AKS461" s="258"/>
      <c r="AKT461" s="258"/>
      <c r="AKU461" s="258"/>
      <c r="AKV461" s="258"/>
      <c r="AKW461" s="258"/>
      <c r="AKX461" s="258"/>
      <c r="AKY461" s="258"/>
      <c r="AKZ461" s="258"/>
      <c r="ALA461" s="258"/>
      <c r="ALB461" s="258"/>
      <c r="ALC461" s="258"/>
      <c r="ALD461" s="258"/>
      <c r="ALE461" s="258"/>
      <c r="ALF461" s="258"/>
      <c r="ALG461" s="258"/>
      <c r="ALH461" s="258"/>
      <c r="ALI461" s="258"/>
      <c r="ALJ461" s="258"/>
      <c r="ALK461" s="258"/>
      <c r="ALL461" s="258"/>
      <c r="ALM461" s="258"/>
      <c r="ALN461" s="258"/>
      <c r="ALO461" s="258"/>
      <c r="ALP461" s="258"/>
      <c r="ALQ461" s="258"/>
      <c r="ALR461" s="258"/>
      <c r="ALS461" s="258"/>
      <c r="ALT461" s="258"/>
      <c r="ALU461" s="258"/>
      <c r="ALV461" s="258"/>
      <c r="ALW461" s="258"/>
      <c r="ALX461" s="258"/>
      <c r="ALY461" s="258"/>
      <c r="ALZ461" s="258"/>
      <c r="AMA461" s="258"/>
      <c r="AMB461" s="258"/>
      <c r="AMC461" s="258"/>
    </row>
    <row r="462" customFormat="false" ht="39.75" hidden="false" customHeight="true" outlineLevel="0" collapsed="false">
      <c r="A462" s="935" t="str">
        <f aca="false">A444</f>
        <v>SUBSEÇÃO JUDICIÁRIA DE UNAÍ </v>
      </c>
      <c r="B462" s="935"/>
      <c r="C462" s="935"/>
      <c r="D462" s="935"/>
      <c r="E462" s="935"/>
      <c r="F462" s="935"/>
      <c r="G462" s="935"/>
      <c r="H462" s="935"/>
      <c r="I462" s="936" t="n">
        <f aca="false">I457+I461</f>
        <v>17947.28</v>
      </c>
      <c r="J462" s="937"/>
      <c r="L462" s="468"/>
      <c r="M462" s="468"/>
      <c r="N462" s="468"/>
      <c r="O462" s="468"/>
      <c r="P462" s="468"/>
      <c r="Q462" s="468"/>
      <c r="R462" s="468"/>
      <c r="S462" s="837"/>
    </row>
    <row r="463" customFormat="false" ht="32.25" hidden="false" customHeight="true" outlineLevel="0" collapsed="false">
      <c r="A463" s="846" t="str">
        <f aca="false">VGA!$A$7</f>
        <v>SUBSEÇÃO JUDICIÁRIA DE VARGINHA </v>
      </c>
      <c r="B463" s="846"/>
      <c r="C463" s="846"/>
      <c r="D463" s="15"/>
      <c r="E463" s="15"/>
      <c r="F463" s="15"/>
      <c r="G463" s="847" t="s">
        <v>12</v>
      </c>
      <c r="H463" s="848" t="n">
        <f aca="false">$H$7</f>
        <v>0</v>
      </c>
      <c r="I463" s="848"/>
      <c r="J463" s="849"/>
      <c r="L463" s="468"/>
      <c r="M463" s="468"/>
      <c r="N463" s="468"/>
      <c r="O463" s="468"/>
      <c r="P463" s="468"/>
      <c r="Q463" s="468"/>
      <c r="R463" s="468"/>
      <c r="S463" s="837"/>
    </row>
    <row r="464" customFormat="false" ht="21.75" hidden="false" customHeight="true" outlineLevel="0" collapsed="false">
      <c r="A464" s="850" t="s">
        <v>508</v>
      </c>
      <c r="B464" s="850"/>
      <c r="C464" s="850"/>
      <c r="D464" s="851" t="n">
        <f aca="false">VGA!$G$53</f>
        <v>8741.8</v>
      </c>
      <c r="E464" s="851" t="n">
        <f aca="false">VGA!$H$53</f>
        <v>0</v>
      </c>
      <c r="F464" s="851" t="n">
        <f aca="false">VGA!$I$53</f>
        <v>0</v>
      </c>
      <c r="G464" s="851" t="n">
        <f aca="false">VGA!$J$53</f>
        <v>8565.72</v>
      </c>
      <c r="H464" s="851" t="n">
        <f aca="false">VGA!$K$53</f>
        <v>0</v>
      </c>
      <c r="I464" s="852" t="n">
        <f aca="false">VGA!$L$53</f>
        <v>10558.12</v>
      </c>
      <c r="J464" s="852"/>
      <c r="L464" s="854" t="n">
        <f aca="false">VGA!G20</f>
        <v>3282.37</v>
      </c>
      <c r="M464" s="854" t="n">
        <f aca="false">VGA!H20</f>
        <v>0</v>
      </c>
      <c r="N464" s="854" t="n">
        <f aca="false">VGA!I20</f>
        <v>0</v>
      </c>
      <c r="O464" s="854" t="n">
        <f aca="false">VGA!J20</f>
        <v>3282.37</v>
      </c>
      <c r="P464" s="854" t="n">
        <f aca="false">VGA!K20</f>
        <v>0</v>
      </c>
      <c r="Q464" s="854" t="n">
        <f aca="false">VGA!L20</f>
        <v>4044.85858305455</v>
      </c>
      <c r="R464" s="468"/>
      <c r="S464" s="837"/>
    </row>
    <row r="465" customFormat="false" ht="21.75" hidden="false" customHeight="true" outlineLevel="0" collapsed="false">
      <c r="A465" s="855" t="s">
        <v>509</v>
      </c>
      <c r="B465" s="855"/>
      <c r="C465" s="855"/>
      <c r="D465" s="856" t="n">
        <f aca="false">Dados!$F$48</f>
        <v>3</v>
      </c>
      <c r="E465" s="856" t="n">
        <f aca="false">Dados!$H$48</f>
        <v>0</v>
      </c>
      <c r="F465" s="856" t="n">
        <f aca="false">Dados!$J$48</f>
        <v>0</v>
      </c>
      <c r="G465" s="856" t="n">
        <f aca="false">Dados!$L$48</f>
        <v>1</v>
      </c>
      <c r="H465" s="856" t="n">
        <f aca="false">Dados!$N$48</f>
        <v>0</v>
      </c>
      <c r="I465" s="858" t="n">
        <f aca="false">Dados!$P$48</f>
        <v>1</v>
      </c>
      <c r="J465" s="859"/>
      <c r="L465" s="468" t="n">
        <f aca="false">L464*D465*D466</f>
        <v>9847.11</v>
      </c>
      <c r="M465" s="468" t="n">
        <f aca="false">M464*E465*E466</f>
        <v>0</v>
      </c>
      <c r="N465" s="468" t="n">
        <f aca="false">N464*F465*F466</f>
        <v>0</v>
      </c>
      <c r="O465" s="468" t="n">
        <f aca="false">O464*G465*G466</f>
        <v>6564.74</v>
      </c>
      <c r="P465" s="468" t="n">
        <f aca="false">P464*H465*H466</f>
        <v>0</v>
      </c>
      <c r="Q465" s="938" t="n">
        <f aca="false">Q464*I465*I466</f>
        <v>8089.71716610909</v>
      </c>
      <c r="R465" s="938" t="n">
        <f aca="false">SUM(L465:Q465)</f>
        <v>24501.5671661091</v>
      </c>
      <c r="S465" s="869" t="n">
        <f aca="false">R465*R3</f>
        <v>8120.20648360978</v>
      </c>
      <c r="T465" s="281" t="s">
        <v>547</v>
      </c>
    </row>
    <row r="466" customFormat="false" ht="21.75" hidden="false" customHeight="true" outlineLevel="0" collapsed="false">
      <c r="A466" s="860" t="s">
        <v>510</v>
      </c>
      <c r="B466" s="860"/>
      <c r="C466" s="860"/>
      <c r="D466" s="861" t="n">
        <f aca="false">Dados!$G$48</f>
        <v>1</v>
      </c>
      <c r="E466" s="861" t="n">
        <f aca="false">Dados!$I$48</f>
        <v>0</v>
      </c>
      <c r="F466" s="861" t="n">
        <f aca="false">Dados!$K$48</f>
        <v>0</v>
      </c>
      <c r="G466" s="861" t="n">
        <f aca="false">Dados!$M$48</f>
        <v>2</v>
      </c>
      <c r="H466" s="861" t="n">
        <f aca="false">Dados!$O$48</f>
        <v>0</v>
      </c>
      <c r="I466" s="862" t="n">
        <f aca="false">Dados!$Q$48</f>
        <v>2</v>
      </c>
      <c r="J466" s="863"/>
      <c r="L466" s="468"/>
      <c r="M466" s="468"/>
      <c r="N466" s="468"/>
      <c r="O466" s="468"/>
      <c r="P466" s="468"/>
      <c r="Q466" s="468"/>
      <c r="R466" s="468"/>
      <c r="S466" s="837"/>
    </row>
    <row r="467" customFormat="false" ht="21.75" hidden="false" customHeight="true" outlineLevel="0" collapsed="false">
      <c r="A467" s="864" t="s">
        <v>5</v>
      </c>
      <c r="B467" s="864"/>
      <c r="C467" s="864"/>
      <c r="D467" s="865" t="n">
        <f aca="false">((D464*D465)*D466)</f>
        <v>26225.4</v>
      </c>
      <c r="E467" s="865" t="n">
        <f aca="false">((E464*E465)*E466)</f>
        <v>0</v>
      </c>
      <c r="F467" s="865" t="n">
        <f aca="false">((F464*F465)*F466)</f>
        <v>0</v>
      </c>
      <c r="G467" s="865" t="n">
        <f aca="false">((G464*G465)*G466)</f>
        <v>17131.44</v>
      </c>
      <c r="H467" s="865" t="n">
        <f aca="false">((H464*H465)*H466)</f>
        <v>0</v>
      </c>
      <c r="I467" s="866" t="n">
        <f aca="false">((I464*I465)*I466)</f>
        <v>21116.24</v>
      </c>
      <c r="J467" s="867"/>
      <c r="L467" s="468"/>
      <c r="M467" s="468"/>
      <c r="N467" s="468"/>
      <c r="O467" s="468"/>
      <c r="P467" s="468"/>
      <c r="Q467" s="468"/>
      <c r="R467" s="468"/>
      <c r="S467" s="837"/>
    </row>
    <row r="468" customFormat="false" ht="21.75" hidden="false" customHeight="true" outlineLevel="0" collapsed="false">
      <c r="A468" s="870" t="s">
        <v>511</v>
      </c>
      <c r="B468" s="871" t="s">
        <v>512</v>
      </c>
      <c r="C468" s="872" t="s">
        <v>513</v>
      </c>
      <c r="D468" s="873" t="n">
        <v>0</v>
      </c>
      <c r="E468" s="873" t="n">
        <v>0</v>
      </c>
      <c r="F468" s="873" t="n">
        <v>0</v>
      </c>
      <c r="G468" s="873" t="n">
        <v>0</v>
      </c>
      <c r="H468" s="873" t="n">
        <v>0</v>
      </c>
      <c r="I468" s="875" t="n">
        <v>0</v>
      </c>
      <c r="J468" s="876"/>
      <c r="L468" s="468"/>
      <c r="M468" s="468"/>
      <c r="N468" s="468"/>
      <c r="O468" s="468"/>
      <c r="P468" s="468"/>
      <c r="Q468" s="468"/>
      <c r="R468" s="468"/>
      <c r="S468" s="837"/>
    </row>
    <row r="469" customFormat="false" ht="21.75" hidden="false" customHeight="true" outlineLevel="0" collapsed="false">
      <c r="A469" s="870"/>
      <c r="B469" s="871"/>
      <c r="C469" s="877" t="s">
        <v>384</v>
      </c>
      <c r="D469" s="878" t="n">
        <f aca="false">ROUND((D464/30*D468),2)</f>
        <v>0</v>
      </c>
      <c r="E469" s="878" t="n">
        <f aca="false">ROUND((E464/30*E468),2)</f>
        <v>0</v>
      </c>
      <c r="F469" s="878" t="n">
        <f aca="false">ROUND((F464/30*F468),2)</f>
        <v>0</v>
      </c>
      <c r="G469" s="878" t="n">
        <f aca="false">ROUND((G464/30*G468),2)</f>
        <v>0</v>
      </c>
      <c r="H469" s="878" t="n">
        <f aca="false">ROUND((H464/30*H468),2)</f>
        <v>0</v>
      </c>
      <c r="I469" s="879" t="n">
        <f aca="false">ROUND((I464/30*I468),2)</f>
        <v>0</v>
      </c>
      <c r="J469" s="880"/>
      <c r="L469" s="468"/>
      <c r="M469" s="468"/>
      <c r="N469" s="468"/>
      <c r="O469" s="468"/>
      <c r="P469" s="468"/>
      <c r="Q469" s="468"/>
      <c r="R469" s="468"/>
      <c r="S469" s="837"/>
    </row>
    <row r="470" s="258" customFormat="true" ht="21.75" hidden="false" customHeight="true" outlineLevel="0" collapsed="false">
      <c r="A470" s="870"/>
      <c r="B470" s="881" t="s">
        <v>514</v>
      </c>
      <c r="C470" s="882" t="s">
        <v>515</v>
      </c>
      <c r="D470" s="883" t="n">
        <f aca="false">VGA!$G$87</f>
        <v>7136.7</v>
      </c>
      <c r="E470" s="883" t="n">
        <f aca="false">VGA!$H$87</f>
        <v>0</v>
      </c>
      <c r="F470" s="883" t="n">
        <f aca="false">VGA!$I$87</f>
        <v>0</v>
      </c>
      <c r="G470" s="883" t="n">
        <f aca="false">VGA!$J$87</f>
        <v>6960.63</v>
      </c>
      <c r="H470" s="883" t="n">
        <f aca="false">VGA!$K$87</f>
        <v>0</v>
      </c>
      <c r="I470" s="884" t="n">
        <f aca="false">VGA!$L$87</f>
        <v>8724.6</v>
      </c>
      <c r="J470" s="885"/>
      <c r="L470" s="468"/>
      <c r="M470" s="468"/>
      <c r="N470" s="468"/>
      <c r="O470" s="468"/>
      <c r="P470" s="468"/>
      <c r="Q470" s="468"/>
      <c r="R470" s="468"/>
      <c r="S470" s="837"/>
    </row>
    <row r="471" s="258" customFormat="true" ht="21.75" hidden="false" customHeight="true" outlineLevel="0" collapsed="false">
      <c r="A471" s="870"/>
      <c r="B471" s="881"/>
      <c r="C471" s="886" t="s">
        <v>516</v>
      </c>
      <c r="D471" s="887" t="n">
        <v>0</v>
      </c>
      <c r="E471" s="887" t="n">
        <v>0</v>
      </c>
      <c r="F471" s="887" t="n">
        <v>0</v>
      </c>
      <c r="G471" s="887" t="n">
        <v>0</v>
      </c>
      <c r="H471" s="887" t="n">
        <v>0</v>
      </c>
      <c r="I471" s="888" t="n">
        <v>0</v>
      </c>
      <c r="J471" s="889"/>
      <c r="L471" s="468"/>
      <c r="M471" s="468"/>
      <c r="N471" s="468"/>
      <c r="O471" s="468"/>
      <c r="P471" s="468"/>
      <c r="Q471" s="468"/>
      <c r="R471" s="468"/>
      <c r="S471" s="837"/>
    </row>
    <row r="472" s="258" customFormat="true" ht="21.75" hidden="false" customHeight="true" outlineLevel="0" collapsed="false">
      <c r="A472" s="870"/>
      <c r="B472" s="881"/>
      <c r="C472" s="890" t="s">
        <v>517</v>
      </c>
      <c r="D472" s="891" t="n">
        <f aca="false">ROUND(((D470/30)*D471),2)</f>
        <v>0</v>
      </c>
      <c r="E472" s="891" t="n">
        <f aca="false">ROUND(((E470/30)*E471),2)</f>
        <v>0</v>
      </c>
      <c r="F472" s="891" t="n">
        <f aca="false">ROUND(((F470/30)*F471),2)</f>
        <v>0</v>
      </c>
      <c r="G472" s="891" t="n">
        <f aca="false">ROUND(((G470/30)*G471),2)</f>
        <v>0</v>
      </c>
      <c r="H472" s="891" t="n">
        <f aca="false">ROUND(((H470/30)*H471),2)</f>
        <v>0</v>
      </c>
      <c r="I472" s="892" t="n">
        <f aca="false">ROUND(((I470/30)*I471),2)</f>
        <v>0</v>
      </c>
      <c r="J472" s="893"/>
      <c r="L472" s="468"/>
      <c r="M472" s="468"/>
      <c r="N472" s="468"/>
      <c r="O472" s="468"/>
      <c r="P472" s="468"/>
      <c r="Q472" s="468"/>
      <c r="R472" s="468"/>
      <c r="S472" s="837"/>
    </row>
    <row r="473" customFormat="false" ht="39" hidden="false" customHeight="true" outlineLevel="0" collapsed="false">
      <c r="A473" s="894" t="s">
        <v>518</v>
      </c>
      <c r="B473" s="894"/>
      <c r="C473" s="894"/>
      <c r="D473" s="895" t="n">
        <f aca="false">D469+D472</f>
        <v>0</v>
      </c>
      <c r="E473" s="895" t="n">
        <f aca="false">E469+E472</f>
        <v>0</v>
      </c>
      <c r="F473" s="895" t="n">
        <f aca="false">F469+F472</f>
        <v>0</v>
      </c>
      <c r="G473" s="895" t="n">
        <f aca="false">G469+G472</f>
        <v>0</v>
      </c>
      <c r="H473" s="895" t="n">
        <f aca="false">H469+H472</f>
        <v>0</v>
      </c>
      <c r="I473" s="896" t="n">
        <f aca="false">I469+I472</f>
        <v>0</v>
      </c>
      <c r="J473" s="897"/>
      <c r="L473" s="468"/>
      <c r="M473" s="468"/>
      <c r="N473" s="468"/>
      <c r="O473" s="468"/>
      <c r="P473" s="468"/>
      <c r="Q473" s="468"/>
      <c r="R473" s="468"/>
      <c r="S473" s="837"/>
    </row>
    <row r="474" customFormat="false" ht="39.75" hidden="false" customHeight="true" outlineLevel="0" collapsed="false">
      <c r="A474" s="898" t="str">
        <f aca="false">A18</f>
        <v>TOTAL CATEGORIA</v>
      </c>
      <c r="B474" s="899"/>
      <c r="C474" s="899"/>
      <c r="D474" s="900" t="n">
        <f aca="false">D467-D473</f>
        <v>26225.4</v>
      </c>
      <c r="E474" s="900" t="n">
        <f aca="false">E467-E473</f>
        <v>0</v>
      </c>
      <c r="F474" s="900" t="n">
        <f aca="false">F467-F473</f>
        <v>0</v>
      </c>
      <c r="G474" s="900" t="n">
        <f aca="false">G467-G473</f>
        <v>17131.44</v>
      </c>
      <c r="H474" s="900" t="n">
        <f aca="false">H467-H473</f>
        <v>0</v>
      </c>
      <c r="I474" s="901" t="n">
        <f aca="false">I467-I473</f>
        <v>21116.24</v>
      </c>
      <c r="J474" s="902"/>
      <c r="L474" s="468"/>
      <c r="M474" s="468"/>
      <c r="N474" s="468"/>
      <c r="O474" s="468"/>
      <c r="P474" s="468"/>
      <c r="Q474" s="468"/>
      <c r="R474" s="468"/>
      <c r="S474" s="837"/>
    </row>
    <row r="475" customFormat="false" ht="27.75" hidden="false" customHeight="true" outlineLevel="0" collapsed="false">
      <c r="A475" s="903" t="s">
        <v>534</v>
      </c>
      <c r="B475" s="903"/>
      <c r="C475" s="903"/>
      <c r="D475" s="903"/>
      <c r="E475" s="903"/>
      <c r="F475" s="903"/>
      <c r="G475" s="903"/>
      <c r="H475" s="903"/>
      <c r="I475" s="904" t="n">
        <f aca="false">SUM(D474:I474)</f>
        <v>64473.08</v>
      </c>
      <c r="J475" s="905" t="n">
        <f aca="false">RESUMO!F59</f>
        <v>0</v>
      </c>
      <c r="L475" s="468"/>
      <c r="M475" s="468"/>
      <c r="N475" s="468"/>
      <c r="O475" s="468"/>
      <c r="P475" s="468"/>
      <c r="Q475" s="468"/>
      <c r="R475" s="468"/>
      <c r="S475" s="837"/>
    </row>
    <row r="476" customFormat="false" ht="27.75" hidden="false" customHeight="true" outlineLevel="0" collapsed="false">
      <c r="A476" s="906" t="s">
        <v>521</v>
      </c>
      <c r="B476" s="906"/>
      <c r="C476" s="906"/>
      <c r="D476" s="906"/>
      <c r="E476" s="906"/>
      <c r="F476" s="906"/>
      <c r="G476" s="906"/>
      <c r="H476" s="906"/>
      <c r="I476" s="907" t="n">
        <f aca="false">RESUMO!N33</f>
        <v>64473.08</v>
      </c>
      <c r="J476" s="908"/>
      <c r="L476" s="468"/>
      <c r="M476" s="468"/>
      <c r="N476" s="468"/>
      <c r="O476" s="468"/>
      <c r="P476" s="468"/>
      <c r="Q476" s="468"/>
      <c r="R476" s="468"/>
      <c r="S476" s="837"/>
    </row>
    <row r="477" customFormat="false" ht="27.75" hidden="false" customHeight="true" outlineLevel="0" collapsed="false">
      <c r="A477" s="909" t="s">
        <v>522</v>
      </c>
      <c r="B477" s="909"/>
      <c r="C477" s="909"/>
      <c r="D477" s="909"/>
      <c r="E477" s="909"/>
      <c r="F477" s="909"/>
      <c r="G477" s="910"/>
      <c r="H477" s="911"/>
      <c r="I477" s="912"/>
      <c r="J477" s="912"/>
      <c r="L477" s="468"/>
      <c r="M477" s="468"/>
      <c r="N477" s="468"/>
      <c r="O477" s="468"/>
      <c r="P477" s="468"/>
      <c r="Q477" s="468"/>
      <c r="R477" s="468"/>
      <c r="S477" s="837"/>
    </row>
    <row r="478" customFormat="false" ht="27.75" hidden="false" customHeight="true" outlineLevel="0" collapsed="false">
      <c r="A478" s="913"/>
      <c r="B478" s="914"/>
      <c r="C478" s="915"/>
      <c r="D478" s="915"/>
      <c r="E478" s="915"/>
      <c r="F478" s="917"/>
      <c r="G478" s="918"/>
      <c r="H478" s="919"/>
      <c r="I478" s="920"/>
      <c r="J478" s="921"/>
      <c r="L478" s="922"/>
      <c r="M478" s="922"/>
      <c r="N478" s="922"/>
      <c r="O478" s="922"/>
      <c r="P478" s="922"/>
      <c r="Q478" s="922"/>
      <c r="R478" s="922"/>
      <c r="S478" s="923"/>
    </row>
    <row r="479" customFormat="false" ht="27.75" hidden="false" customHeight="true" outlineLevel="0" collapsed="false">
      <c r="A479" s="913"/>
      <c r="B479" s="924"/>
      <c r="C479" s="258"/>
      <c r="D479" s="258"/>
      <c r="E479" s="258"/>
      <c r="F479" s="925"/>
      <c r="G479" s="926"/>
      <c r="H479" s="927"/>
      <c r="I479" s="928"/>
      <c r="J479" s="929"/>
      <c r="L479" s="922"/>
      <c r="M479" s="922"/>
      <c r="N479" s="922"/>
      <c r="O479" s="922"/>
      <c r="P479" s="922"/>
      <c r="Q479" s="922"/>
      <c r="R479" s="922"/>
      <c r="S479" s="923"/>
      <c r="W479" s="258"/>
      <c r="X479" s="258"/>
      <c r="Y479" s="258"/>
      <c r="Z479" s="258"/>
      <c r="AA479" s="258"/>
      <c r="AB479" s="258"/>
      <c r="AC479" s="258"/>
      <c r="AD479" s="258"/>
      <c r="AE479" s="258"/>
      <c r="AF479" s="258"/>
      <c r="AG479" s="258"/>
      <c r="AH479" s="258"/>
      <c r="AI479" s="258"/>
      <c r="AJ479" s="258"/>
      <c r="AK479" s="258"/>
      <c r="AL479" s="258"/>
      <c r="AM479" s="258"/>
      <c r="AN479" s="258"/>
      <c r="AO479" s="258"/>
      <c r="AP479" s="258"/>
      <c r="AQ479" s="258"/>
      <c r="AR479" s="258"/>
      <c r="AS479" s="258"/>
      <c r="AT479" s="258"/>
      <c r="AU479" s="258"/>
      <c r="AV479" s="258"/>
      <c r="AW479" s="258"/>
      <c r="AX479" s="258"/>
      <c r="AY479" s="258"/>
      <c r="AZ479" s="258"/>
      <c r="BA479" s="258"/>
      <c r="BB479" s="258"/>
      <c r="BC479" s="258"/>
      <c r="BD479" s="258"/>
      <c r="BE479" s="258"/>
      <c r="BF479" s="258"/>
      <c r="BG479" s="258"/>
      <c r="BH479" s="258"/>
      <c r="BI479" s="258"/>
      <c r="BJ479" s="258"/>
      <c r="BK479" s="258"/>
      <c r="BL479" s="258"/>
      <c r="BM479" s="258"/>
      <c r="BN479" s="258"/>
      <c r="BO479" s="258"/>
      <c r="BP479" s="258"/>
      <c r="BQ479" s="258"/>
      <c r="BR479" s="258"/>
      <c r="BS479" s="258"/>
      <c r="BT479" s="258"/>
      <c r="BU479" s="258"/>
      <c r="BV479" s="258"/>
      <c r="BW479" s="258"/>
      <c r="BX479" s="258"/>
      <c r="BY479" s="258"/>
      <c r="BZ479" s="258"/>
      <c r="CA479" s="258"/>
      <c r="CB479" s="258"/>
      <c r="CC479" s="258"/>
      <c r="CD479" s="258"/>
      <c r="CE479" s="258"/>
      <c r="CF479" s="258"/>
      <c r="CG479" s="258"/>
      <c r="CH479" s="258"/>
      <c r="CI479" s="258"/>
      <c r="CJ479" s="258"/>
      <c r="CK479" s="258"/>
      <c r="CL479" s="258"/>
      <c r="CM479" s="258"/>
      <c r="CN479" s="258"/>
      <c r="CO479" s="258"/>
      <c r="CP479" s="258"/>
      <c r="CQ479" s="258"/>
      <c r="CR479" s="258"/>
      <c r="CS479" s="258"/>
      <c r="CT479" s="258"/>
      <c r="CU479" s="258"/>
      <c r="CV479" s="258"/>
      <c r="CW479" s="258"/>
      <c r="CX479" s="258"/>
      <c r="CY479" s="258"/>
      <c r="CZ479" s="258"/>
      <c r="DA479" s="258"/>
      <c r="DB479" s="258"/>
      <c r="DC479" s="258"/>
      <c r="DD479" s="258"/>
      <c r="DE479" s="258"/>
      <c r="DF479" s="258"/>
      <c r="DG479" s="258"/>
      <c r="DH479" s="258"/>
      <c r="DI479" s="258"/>
      <c r="DJ479" s="258"/>
      <c r="DK479" s="258"/>
      <c r="DL479" s="258"/>
      <c r="DM479" s="258"/>
      <c r="DN479" s="258"/>
      <c r="DO479" s="258"/>
      <c r="DP479" s="258"/>
      <c r="DQ479" s="258"/>
      <c r="DR479" s="258"/>
      <c r="DS479" s="258"/>
      <c r="DT479" s="258"/>
      <c r="DU479" s="258"/>
      <c r="DV479" s="258"/>
      <c r="DW479" s="258"/>
      <c r="DX479" s="258"/>
      <c r="DY479" s="258"/>
      <c r="DZ479" s="258"/>
      <c r="EA479" s="258"/>
      <c r="EB479" s="258"/>
      <c r="EC479" s="258"/>
      <c r="ED479" s="258"/>
      <c r="EE479" s="258"/>
      <c r="EF479" s="258"/>
      <c r="EG479" s="258"/>
      <c r="EH479" s="258"/>
      <c r="EI479" s="258"/>
      <c r="EJ479" s="258"/>
      <c r="EK479" s="258"/>
      <c r="EL479" s="258"/>
      <c r="EM479" s="258"/>
      <c r="EN479" s="258"/>
      <c r="EO479" s="258"/>
      <c r="EP479" s="258"/>
      <c r="EQ479" s="258"/>
      <c r="ER479" s="258"/>
      <c r="ES479" s="258"/>
      <c r="ET479" s="258"/>
      <c r="EU479" s="258"/>
      <c r="EV479" s="258"/>
      <c r="EW479" s="258"/>
      <c r="EX479" s="258"/>
      <c r="EY479" s="258"/>
      <c r="EZ479" s="258"/>
      <c r="FA479" s="258"/>
      <c r="FB479" s="258"/>
      <c r="FC479" s="258"/>
      <c r="FD479" s="258"/>
      <c r="FE479" s="258"/>
      <c r="FF479" s="258"/>
      <c r="FG479" s="258"/>
      <c r="FH479" s="258"/>
      <c r="FI479" s="258"/>
      <c r="FJ479" s="258"/>
      <c r="FK479" s="258"/>
      <c r="FL479" s="258"/>
      <c r="FM479" s="258"/>
      <c r="FN479" s="258"/>
      <c r="FO479" s="258"/>
      <c r="FP479" s="258"/>
      <c r="FQ479" s="258"/>
      <c r="FR479" s="258"/>
      <c r="FS479" s="258"/>
      <c r="FT479" s="258"/>
      <c r="FU479" s="258"/>
      <c r="FV479" s="258"/>
      <c r="FW479" s="258"/>
      <c r="FX479" s="258"/>
      <c r="FY479" s="258"/>
      <c r="FZ479" s="258"/>
      <c r="GA479" s="258"/>
      <c r="GB479" s="258"/>
      <c r="GC479" s="258"/>
      <c r="GD479" s="258"/>
      <c r="GE479" s="258"/>
      <c r="GF479" s="258"/>
      <c r="GG479" s="258"/>
      <c r="GH479" s="258"/>
      <c r="GI479" s="258"/>
      <c r="GJ479" s="258"/>
      <c r="GK479" s="258"/>
      <c r="GL479" s="258"/>
      <c r="GM479" s="258"/>
      <c r="GN479" s="258"/>
      <c r="GO479" s="258"/>
      <c r="GP479" s="258"/>
      <c r="GQ479" s="258"/>
      <c r="GR479" s="258"/>
      <c r="GS479" s="258"/>
      <c r="GT479" s="258"/>
      <c r="GU479" s="258"/>
      <c r="GV479" s="258"/>
      <c r="GW479" s="258"/>
      <c r="GX479" s="258"/>
      <c r="GY479" s="258"/>
      <c r="GZ479" s="258"/>
      <c r="HA479" s="258"/>
      <c r="HB479" s="258"/>
      <c r="HC479" s="258"/>
      <c r="HD479" s="258"/>
      <c r="HE479" s="258"/>
      <c r="HF479" s="258"/>
      <c r="HG479" s="258"/>
      <c r="HH479" s="258"/>
      <c r="HI479" s="258"/>
      <c r="HJ479" s="258"/>
      <c r="HK479" s="258"/>
      <c r="HL479" s="258"/>
      <c r="HM479" s="258"/>
      <c r="HN479" s="258"/>
      <c r="HO479" s="258"/>
      <c r="HP479" s="258"/>
      <c r="HQ479" s="258"/>
      <c r="HR479" s="258"/>
      <c r="HS479" s="258"/>
      <c r="HT479" s="258"/>
      <c r="HU479" s="258"/>
      <c r="HV479" s="258"/>
      <c r="HW479" s="258"/>
      <c r="HX479" s="258"/>
      <c r="HY479" s="258"/>
      <c r="HZ479" s="258"/>
      <c r="IA479" s="258"/>
      <c r="IB479" s="258"/>
      <c r="IC479" s="258"/>
      <c r="ID479" s="258"/>
      <c r="IE479" s="258"/>
      <c r="IF479" s="258"/>
      <c r="IG479" s="258"/>
      <c r="IH479" s="258"/>
      <c r="II479" s="258"/>
      <c r="IJ479" s="258"/>
      <c r="IK479" s="258"/>
      <c r="IL479" s="258"/>
      <c r="IM479" s="258"/>
      <c r="IN479" s="258"/>
      <c r="IO479" s="258"/>
      <c r="IP479" s="258"/>
      <c r="IQ479" s="258"/>
      <c r="IR479" s="258"/>
      <c r="IS479" s="258"/>
      <c r="IT479" s="258"/>
      <c r="IU479" s="258"/>
      <c r="IV479" s="258"/>
      <c r="IW479" s="258"/>
      <c r="IX479" s="258"/>
      <c r="IY479" s="258"/>
      <c r="IZ479" s="258"/>
      <c r="JA479" s="258"/>
      <c r="JB479" s="258"/>
      <c r="JC479" s="258"/>
      <c r="JD479" s="258"/>
      <c r="JE479" s="258"/>
      <c r="JF479" s="258"/>
      <c r="JG479" s="258"/>
      <c r="JH479" s="258"/>
      <c r="JI479" s="258"/>
      <c r="JJ479" s="258"/>
      <c r="JK479" s="258"/>
      <c r="JL479" s="258"/>
      <c r="JM479" s="258"/>
      <c r="JN479" s="258"/>
      <c r="JO479" s="258"/>
      <c r="JP479" s="258"/>
      <c r="JQ479" s="258"/>
      <c r="JR479" s="258"/>
      <c r="JS479" s="258"/>
      <c r="JT479" s="258"/>
      <c r="JU479" s="258"/>
      <c r="JV479" s="258"/>
      <c r="JW479" s="258"/>
      <c r="JX479" s="258"/>
      <c r="JY479" s="258"/>
      <c r="JZ479" s="258"/>
      <c r="KA479" s="258"/>
      <c r="KB479" s="258"/>
      <c r="KC479" s="258"/>
      <c r="KD479" s="258"/>
      <c r="KE479" s="258"/>
      <c r="KF479" s="258"/>
      <c r="KG479" s="258"/>
      <c r="KH479" s="258"/>
      <c r="KI479" s="258"/>
      <c r="KJ479" s="258"/>
      <c r="KK479" s="258"/>
      <c r="KL479" s="258"/>
      <c r="KM479" s="258"/>
      <c r="KN479" s="258"/>
      <c r="KO479" s="258"/>
      <c r="KP479" s="258"/>
      <c r="KQ479" s="258"/>
      <c r="KR479" s="258"/>
      <c r="KS479" s="258"/>
      <c r="KT479" s="258"/>
      <c r="KU479" s="258"/>
      <c r="KV479" s="258"/>
      <c r="KW479" s="258"/>
      <c r="KX479" s="258"/>
      <c r="KY479" s="258"/>
      <c r="KZ479" s="258"/>
      <c r="LA479" s="258"/>
      <c r="LB479" s="258"/>
      <c r="LC479" s="258"/>
      <c r="LD479" s="258"/>
      <c r="LE479" s="258"/>
      <c r="LF479" s="258"/>
      <c r="LG479" s="258"/>
      <c r="LH479" s="258"/>
      <c r="LI479" s="258"/>
      <c r="LJ479" s="258"/>
      <c r="LK479" s="258"/>
      <c r="LL479" s="258"/>
      <c r="LM479" s="258"/>
      <c r="LN479" s="258"/>
      <c r="LO479" s="258"/>
      <c r="LP479" s="258"/>
      <c r="LQ479" s="258"/>
      <c r="LR479" s="258"/>
      <c r="LS479" s="258"/>
      <c r="LT479" s="258"/>
      <c r="LU479" s="258"/>
      <c r="LV479" s="258"/>
      <c r="LW479" s="258"/>
      <c r="LX479" s="258"/>
      <c r="LY479" s="258"/>
      <c r="LZ479" s="258"/>
      <c r="MA479" s="258"/>
      <c r="MB479" s="258"/>
      <c r="MC479" s="258"/>
      <c r="MD479" s="258"/>
      <c r="ME479" s="258"/>
      <c r="MF479" s="258"/>
      <c r="MG479" s="258"/>
      <c r="MH479" s="258"/>
      <c r="MI479" s="258"/>
      <c r="MJ479" s="258"/>
      <c r="MK479" s="258"/>
      <c r="ML479" s="258"/>
      <c r="MM479" s="258"/>
      <c r="MN479" s="258"/>
      <c r="MO479" s="258"/>
      <c r="MP479" s="258"/>
      <c r="MQ479" s="258"/>
      <c r="MR479" s="258"/>
      <c r="MS479" s="258"/>
      <c r="MT479" s="258"/>
      <c r="MU479" s="258"/>
      <c r="MV479" s="258"/>
      <c r="MW479" s="258"/>
      <c r="MX479" s="258"/>
      <c r="MY479" s="258"/>
      <c r="MZ479" s="258"/>
      <c r="NA479" s="258"/>
      <c r="NB479" s="258"/>
      <c r="NC479" s="258"/>
      <c r="ND479" s="258"/>
      <c r="NE479" s="258"/>
      <c r="NF479" s="258"/>
      <c r="NG479" s="258"/>
      <c r="NH479" s="258"/>
      <c r="NI479" s="258"/>
      <c r="NJ479" s="258"/>
      <c r="NK479" s="258"/>
      <c r="NL479" s="258"/>
      <c r="NM479" s="258"/>
      <c r="NN479" s="258"/>
      <c r="NO479" s="258"/>
      <c r="NP479" s="258"/>
      <c r="NQ479" s="258"/>
      <c r="NR479" s="258"/>
      <c r="NS479" s="258"/>
      <c r="NT479" s="258"/>
      <c r="NU479" s="258"/>
      <c r="NV479" s="258"/>
      <c r="NW479" s="258"/>
      <c r="NX479" s="258"/>
      <c r="NY479" s="258"/>
      <c r="NZ479" s="258"/>
      <c r="OA479" s="258"/>
      <c r="OB479" s="258"/>
      <c r="OC479" s="258"/>
      <c r="OD479" s="258"/>
      <c r="OE479" s="258"/>
      <c r="OF479" s="258"/>
      <c r="OG479" s="258"/>
      <c r="OH479" s="258"/>
      <c r="OI479" s="258"/>
      <c r="OJ479" s="258"/>
      <c r="OK479" s="258"/>
      <c r="OL479" s="258"/>
      <c r="OM479" s="258"/>
      <c r="ON479" s="258"/>
      <c r="OO479" s="258"/>
      <c r="OP479" s="258"/>
      <c r="OQ479" s="258"/>
      <c r="OR479" s="258"/>
      <c r="OS479" s="258"/>
      <c r="OT479" s="258"/>
      <c r="OU479" s="258"/>
      <c r="OV479" s="258"/>
      <c r="OW479" s="258"/>
      <c r="OX479" s="258"/>
      <c r="OY479" s="258"/>
      <c r="OZ479" s="258"/>
      <c r="PA479" s="258"/>
      <c r="PB479" s="258"/>
      <c r="PC479" s="258"/>
      <c r="PD479" s="258"/>
      <c r="PE479" s="258"/>
      <c r="PF479" s="258"/>
      <c r="PG479" s="258"/>
      <c r="PH479" s="258"/>
      <c r="PI479" s="258"/>
      <c r="PJ479" s="258"/>
      <c r="PK479" s="258"/>
      <c r="PL479" s="258"/>
      <c r="PM479" s="258"/>
      <c r="PN479" s="258"/>
      <c r="PO479" s="258"/>
      <c r="PP479" s="258"/>
      <c r="PQ479" s="258"/>
      <c r="PR479" s="258"/>
      <c r="PS479" s="258"/>
      <c r="PT479" s="258"/>
      <c r="PU479" s="258"/>
      <c r="PV479" s="258"/>
      <c r="PW479" s="258"/>
      <c r="PX479" s="258"/>
      <c r="PY479" s="258"/>
      <c r="PZ479" s="258"/>
      <c r="QA479" s="258"/>
      <c r="QB479" s="258"/>
      <c r="QC479" s="258"/>
      <c r="QD479" s="258"/>
      <c r="QE479" s="258"/>
      <c r="QF479" s="258"/>
      <c r="QG479" s="258"/>
      <c r="QH479" s="258"/>
      <c r="QI479" s="258"/>
      <c r="QJ479" s="258"/>
      <c r="QK479" s="258"/>
      <c r="QL479" s="258"/>
      <c r="QM479" s="258"/>
      <c r="QN479" s="258"/>
      <c r="QO479" s="258"/>
      <c r="QP479" s="258"/>
      <c r="QQ479" s="258"/>
      <c r="QR479" s="258"/>
      <c r="QS479" s="258"/>
      <c r="QT479" s="258"/>
      <c r="QU479" s="258"/>
      <c r="QV479" s="258"/>
      <c r="QW479" s="258"/>
      <c r="QX479" s="258"/>
      <c r="QY479" s="258"/>
      <c r="QZ479" s="258"/>
      <c r="RA479" s="258"/>
      <c r="RB479" s="258"/>
      <c r="RC479" s="258"/>
      <c r="RD479" s="258"/>
      <c r="RE479" s="258"/>
      <c r="RF479" s="258"/>
      <c r="RG479" s="258"/>
      <c r="RH479" s="258"/>
      <c r="RI479" s="258"/>
      <c r="RJ479" s="258"/>
      <c r="RK479" s="258"/>
      <c r="RL479" s="258"/>
      <c r="RM479" s="258"/>
      <c r="RN479" s="258"/>
      <c r="RO479" s="258"/>
      <c r="RP479" s="258"/>
      <c r="RQ479" s="258"/>
      <c r="RR479" s="258"/>
      <c r="RS479" s="258"/>
      <c r="RT479" s="258"/>
      <c r="RU479" s="258"/>
      <c r="RV479" s="258"/>
      <c r="RW479" s="258"/>
      <c r="RX479" s="258"/>
      <c r="RY479" s="258"/>
      <c r="RZ479" s="258"/>
      <c r="SA479" s="258"/>
      <c r="SB479" s="258"/>
      <c r="SC479" s="258"/>
      <c r="SD479" s="258"/>
      <c r="SE479" s="258"/>
      <c r="SF479" s="258"/>
      <c r="SG479" s="258"/>
      <c r="SH479" s="258"/>
      <c r="SI479" s="258"/>
      <c r="SJ479" s="258"/>
      <c r="SK479" s="258"/>
      <c r="SL479" s="258"/>
      <c r="SM479" s="258"/>
      <c r="SN479" s="258"/>
      <c r="SO479" s="258"/>
      <c r="SP479" s="258"/>
      <c r="SQ479" s="258"/>
      <c r="SR479" s="258"/>
      <c r="SS479" s="258"/>
      <c r="ST479" s="258"/>
      <c r="SU479" s="258"/>
      <c r="SV479" s="258"/>
      <c r="SW479" s="258"/>
      <c r="SX479" s="258"/>
      <c r="SY479" s="258"/>
      <c r="SZ479" s="258"/>
      <c r="TA479" s="258"/>
      <c r="TB479" s="258"/>
      <c r="TC479" s="258"/>
      <c r="TD479" s="258"/>
      <c r="TE479" s="258"/>
      <c r="TF479" s="258"/>
      <c r="TG479" s="258"/>
      <c r="TH479" s="258"/>
      <c r="TI479" s="258"/>
      <c r="TJ479" s="258"/>
      <c r="TK479" s="258"/>
      <c r="TL479" s="258"/>
      <c r="TM479" s="258"/>
      <c r="TN479" s="258"/>
      <c r="TO479" s="258"/>
      <c r="TP479" s="258"/>
      <c r="TQ479" s="258"/>
      <c r="TR479" s="258"/>
      <c r="TS479" s="258"/>
      <c r="TT479" s="258"/>
      <c r="TU479" s="258"/>
      <c r="TV479" s="258"/>
      <c r="TW479" s="258"/>
      <c r="TX479" s="258"/>
      <c r="TY479" s="258"/>
      <c r="TZ479" s="258"/>
      <c r="UA479" s="258"/>
      <c r="UB479" s="258"/>
      <c r="UC479" s="258"/>
      <c r="UD479" s="258"/>
      <c r="UE479" s="258"/>
      <c r="UF479" s="258"/>
      <c r="UG479" s="258"/>
      <c r="UH479" s="258"/>
      <c r="UI479" s="258"/>
      <c r="UJ479" s="258"/>
      <c r="UK479" s="258"/>
      <c r="UL479" s="258"/>
      <c r="UM479" s="258"/>
      <c r="UN479" s="258"/>
      <c r="UO479" s="258"/>
      <c r="UP479" s="258"/>
      <c r="UQ479" s="258"/>
      <c r="UR479" s="258"/>
      <c r="US479" s="258"/>
      <c r="UT479" s="258"/>
      <c r="UU479" s="258"/>
      <c r="UV479" s="258"/>
      <c r="UW479" s="258"/>
      <c r="UX479" s="258"/>
      <c r="UY479" s="258"/>
      <c r="UZ479" s="258"/>
      <c r="VA479" s="258"/>
      <c r="VB479" s="258"/>
      <c r="VC479" s="258"/>
      <c r="VD479" s="258"/>
      <c r="VE479" s="258"/>
      <c r="VF479" s="258"/>
      <c r="VG479" s="258"/>
      <c r="VH479" s="258"/>
      <c r="VI479" s="258"/>
      <c r="VJ479" s="258"/>
      <c r="VK479" s="258"/>
      <c r="VL479" s="258"/>
      <c r="VM479" s="258"/>
      <c r="VN479" s="258"/>
      <c r="VO479" s="258"/>
      <c r="VP479" s="258"/>
      <c r="VQ479" s="258"/>
      <c r="VR479" s="258"/>
      <c r="VS479" s="258"/>
      <c r="VT479" s="258"/>
      <c r="VU479" s="258"/>
      <c r="VV479" s="258"/>
      <c r="VW479" s="258"/>
      <c r="VX479" s="258"/>
      <c r="VY479" s="258"/>
      <c r="VZ479" s="258"/>
      <c r="WA479" s="258"/>
      <c r="WB479" s="258"/>
      <c r="WC479" s="258"/>
      <c r="WD479" s="258"/>
      <c r="WE479" s="258"/>
      <c r="WF479" s="258"/>
      <c r="WG479" s="258"/>
      <c r="WH479" s="258"/>
      <c r="WI479" s="258"/>
      <c r="WJ479" s="258"/>
      <c r="WK479" s="258"/>
      <c r="WL479" s="258"/>
      <c r="WM479" s="258"/>
      <c r="WN479" s="258"/>
      <c r="WO479" s="258"/>
      <c r="WP479" s="258"/>
      <c r="WQ479" s="258"/>
      <c r="WR479" s="258"/>
      <c r="WS479" s="258"/>
      <c r="WT479" s="258"/>
      <c r="WU479" s="258"/>
      <c r="WV479" s="258"/>
      <c r="WW479" s="258"/>
      <c r="WX479" s="258"/>
      <c r="WY479" s="258"/>
      <c r="WZ479" s="258"/>
      <c r="XA479" s="258"/>
      <c r="XB479" s="258"/>
      <c r="XC479" s="258"/>
      <c r="XD479" s="258"/>
      <c r="XE479" s="258"/>
      <c r="XF479" s="258"/>
      <c r="XG479" s="258"/>
      <c r="XH479" s="258"/>
      <c r="XI479" s="258"/>
      <c r="XJ479" s="258"/>
      <c r="XK479" s="258"/>
      <c r="XL479" s="258"/>
      <c r="XM479" s="258"/>
      <c r="XN479" s="258"/>
      <c r="XO479" s="258"/>
      <c r="XP479" s="258"/>
      <c r="XQ479" s="258"/>
      <c r="XR479" s="258"/>
      <c r="XS479" s="258"/>
      <c r="XT479" s="258"/>
      <c r="XU479" s="258"/>
      <c r="XV479" s="258"/>
      <c r="XW479" s="258"/>
      <c r="XX479" s="258"/>
      <c r="XY479" s="258"/>
      <c r="XZ479" s="258"/>
      <c r="YA479" s="258"/>
      <c r="YB479" s="258"/>
      <c r="YC479" s="258"/>
      <c r="YD479" s="258"/>
      <c r="YE479" s="258"/>
      <c r="YF479" s="258"/>
      <c r="YG479" s="258"/>
      <c r="YH479" s="258"/>
      <c r="YI479" s="258"/>
      <c r="YJ479" s="258"/>
      <c r="YK479" s="258"/>
      <c r="YL479" s="258"/>
      <c r="YM479" s="258"/>
      <c r="YN479" s="258"/>
      <c r="YO479" s="258"/>
      <c r="YP479" s="258"/>
      <c r="YQ479" s="258"/>
      <c r="YR479" s="258"/>
      <c r="YS479" s="258"/>
      <c r="YT479" s="258"/>
      <c r="YU479" s="258"/>
      <c r="YV479" s="258"/>
      <c r="YW479" s="258"/>
      <c r="YX479" s="258"/>
      <c r="YY479" s="258"/>
      <c r="YZ479" s="258"/>
      <c r="ZA479" s="258"/>
      <c r="ZB479" s="258"/>
      <c r="ZC479" s="258"/>
      <c r="ZD479" s="258"/>
      <c r="ZE479" s="258"/>
      <c r="ZF479" s="258"/>
      <c r="ZG479" s="258"/>
      <c r="ZH479" s="258"/>
      <c r="ZI479" s="258"/>
      <c r="ZJ479" s="258"/>
      <c r="ZK479" s="258"/>
      <c r="ZL479" s="258"/>
      <c r="ZM479" s="258"/>
      <c r="ZN479" s="258"/>
      <c r="ZO479" s="258"/>
      <c r="ZP479" s="258"/>
      <c r="ZQ479" s="258"/>
      <c r="ZR479" s="258"/>
      <c r="ZS479" s="258"/>
      <c r="ZT479" s="258"/>
      <c r="ZU479" s="258"/>
      <c r="ZV479" s="258"/>
      <c r="ZW479" s="258"/>
      <c r="ZX479" s="258"/>
      <c r="ZY479" s="258"/>
      <c r="ZZ479" s="258"/>
      <c r="AAA479" s="258"/>
      <c r="AAB479" s="258"/>
      <c r="AAC479" s="258"/>
      <c r="AAD479" s="258"/>
      <c r="AAE479" s="258"/>
      <c r="AAF479" s="258"/>
      <c r="AAG479" s="258"/>
      <c r="AAH479" s="258"/>
      <c r="AAI479" s="258"/>
      <c r="AAJ479" s="258"/>
      <c r="AAK479" s="258"/>
      <c r="AAL479" s="258"/>
      <c r="AAM479" s="258"/>
      <c r="AAN479" s="258"/>
      <c r="AAO479" s="258"/>
      <c r="AAP479" s="258"/>
      <c r="AAQ479" s="258"/>
      <c r="AAR479" s="258"/>
      <c r="AAS479" s="258"/>
      <c r="AAT479" s="258"/>
      <c r="AAU479" s="258"/>
      <c r="AAV479" s="258"/>
      <c r="AAW479" s="258"/>
      <c r="AAX479" s="258"/>
      <c r="AAY479" s="258"/>
      <c r="AAZ479" s="258"/>
      <c r="ABA479" s="258"/>
      <c r="ABB479" s="258"/>
      <c r="ABC479" s="258"/>
      <c r="ABD479" s="258"/>
      <c r="ABE479" s="258"/>
      <c r="ABF479" s="258"/>
      <c r="ABG479" s="258"/>
      <c r="ABH479" s="258"/>
      <c r="ABI479" s="258"/>
      <c r="ABJ479" s="258"/>
      <c r="ABK479" s="258"/>
      <c r="ABL479" s="258"/>
      <c r="ABM479" s="258"/>
      <c r="ABN479" s="258"/>
      <c r="ABO479" s="258"/>
      <c r="ABP479" s="258"/>
      <c r="ABQ479" s="258"/>
      <c r="ABR479" s="258"/>
      <c r="ABS479" s="258"/>
      <c r="ABT479" s="258"/>
      <c r="ABU479" s="258"/>
      <c r="ABV479" s="258"/>
      <c r="ABW479" s="258"/>
      <c r="ABX479" s="258"/>
      <c r="ABY479" s="258"/>
      <c r="ABZ479" s="258"/>
      <c r="ACA479" s="258"/>
      <c r="ACB479" s="258"/>
      <c r="ACC479" s="258"/>
      <c r="ACD479" s="258"/>
      <c r="ACE479" s="258"/>
      <c r="ACF479" s="258"/>
      <c r="ACG479" s="258"/>
      <c r="ACH479" s="258"/>
      <c r="ACI479" s="258"/>
      <c r="ACJ479" s="258"/>
      <c r="ACK479" s="258"/>
      <c r="ACL479" s="258"/>
      <c r="ACM479" s="258"/>
      <c r="ACN479" s="258"/>
      <c r="ACO479" s="258"/>
      <c r="ACP479" s="258"/>
      <c r="ACQ479" s="258"/>
      <c r="ACR479" s="258"/>
      <c r="ACS479" s="258"/>
      <c r="ACT479" s="258"/>
      <c r="ACU479" s="258"/>
      <c r="ACV479" s="258"/>
      <c r="ACW479" s="258"/>
      <c r="ACX479" s="258"/>
      <c r="ACY479" s="258"/>
      <c r="ACZ479" s="258"/>
      <c r="ADA479" s="258"/>
      <c r="ADB479" s="258"/>
      <c r="ADC479" s="258"/>
      <c r="ADD479" s="258"/>
      <c r="ADE479" s="258"/>
      <c r="ADF479" s="258"/>
      <c r="ADG479" s="258"/>
      <c r="ADH479" s="258"/>
      <c r="ADI479" s="258"/>
      <c r="ADJ479" s="258"/>
      <c r="ADK479" s="258"/>
      <c r="ADL479" s="258"/>
      <c r="ADM479" s="258"/>
      <c r="ADN479" s="258"/>
      <c r="ADO479" s="258"/>
      <c r="ADP479" s="258"/>
      <c r="ADQ479" s="258"/>
      <c r="ADR479" s="258"/>
      <c r="ADS479" s="258"/>
      <c r="ADT479" s="258"/>
      <c r="ADU479" s="258"/>
      <c r="ADV479" s="258"/>
      <c r="ADW479" s="258"/>
      <c r="ADX479" s="258"/>
      <c r="ADY479" s="258"/>
      <c r="ADZ479" s="258"/>
      <c r="AEA479" s="258"/>
      <c r="AEB479" s="258"/>
      <c r="AEC479" s="258"/>
      <c r="AED479" s="258"/>
      <c r="AEE479" s="258"/>
      <c r="AEF479" s="258"/>
      <c r="AEG479" s="258"/>
      <c r="AEH479" s="258"/>
      <c r="AEI479" s="258"/>
      <c r="AEJ479" s="258"/>
      <c r="AEK479" s="258"/>
      <c r="AEL479" s="258"/>
      <c r="AEM479" s="258"/>
      <c r="AEN479" s="258"/>
      <c r="AEO479" s="258"/>
      <c r="AEP479" s="258"/>
      <c r="AEQ479" s="258"/>
      <c r="AER479" s="258"/>
      <c r="AES479" s="258"/>
      <c r="AET479" s="258"/>
      <c r="AEU479" s="258"/>
      <c r="AEV479" s="258"/>
      <c r="AEW479" s="258"/>
      <c r="AEX479" s="258"/>
      <c r="AEY479" s="258"/>
      <c r="AEZ479" s="258"/>
      <c r="AFA479" s="258"/>
      <c r="AFB479" s="258"/>
      <c r="AFC479" s="258"/>
      <c r="AFD479" s="258"/>
      <c r="AFE479" s="258"/>
      <c r="AFF479" s="258"/>
      <c r="AFG479" s="258"/>
      <c r="AFH479" s="258"/>
      <c r="AFI479" s="258"/>
      <c r="AFJ479" s="258"/>
      <c r="AFK479" s="258"/>
      <c r="AFL479" s="258"/>
      <c r="AFM479" s="258"/>
      <c r="AFN479" s="258"/>
      <c r="AFO479" s="258"/>
      <c r="AFP479" s="258"/>
      <c r="AFQ479" s="258"/>
      <c r="AFR479" s="258"/>
      <c r="AFS479" s="258"/>
      <c r="AFT479" s="258"/>
      <c r="AFU479" s="258"/>
      <c r="AFV479" s="258"/>
      <c r="AFW479" s="258"/>
      <c r="AFX479" s="258"/>
      <c r="AFY479" s="258"/>
      <c r="AFZ479" s="258"/>
      <c r="AGA479" s="258"/>
      <c r="AGB479" s="258"/>
      <c r="AGC479" s="258"/>
      <c r="AGD479" s="258"/>
      <c r="AGE479" s="258"/>
      <c r="AGF479" s="258"/>
      <c r="AGG479" s="258"/>
      <c r="AGH479" s="258"/>
      <c r="AGI479" s="258"/>
      <c r="AGJ479" s="258"/>
      <c r="AGK479" s="258"/>
      <c r="AGL479" s="258"/>
      <c r="AGM479" s="258"/>
      <c r="AGN479" s="258"/>
      <c r="AGO479" s="258"/>
      <c r="AGP479" s="258"/>
      <c r="AGQ479" s="258"/>
      <c r="AGR479" s="258"/>
      <c r="AGS479" s="258"/>
      <c r="AGT479" s="258"/>
      <c r="AGU479" s="258"/>
      <c r="AGV479" s="258"/>
      <c r="AGW479" s="258"/>
      <c r="AGX479" s="258"/>
      <c r="AGY479" s="258"/>
      <c r="AGZ479" s="258"/>
      <c r="AHA479" s="258"/>
      <c r="AHB479" s="258"/>
      <c r="AHC479" s="258"/>
      <c r="AHD479" s="258"/>
      <c r="AHE479" s="258"/>
      <c r="AHF479" s="258"/>
      <c r="AHG479" s="258"/>
      <c r="AHH479" s="258"/>
      <c r="AHI479" s="258"/>
      <c r="AHJ479" s="258"/>
      <c r="AHK479" s="258"/>
      <c r="AHL479" s="258"/>
      <c r="AHM479" s="258"/>
      <c r="AHN479" s="258"/>
      <c r="AHO479" s="258"/>
      <c r="AHP479" s="258"/>
      <c r="AHQ479" s="258"/>
      <c r="AHR479" s="258"/>
      <c r="AHS479" s="258"/>
      <c r="AHT479" s="258"/>
      <c r="AHU479" s="258"/>
      <c r="AHV479" s="258"/>
      <c r="AHW479" s="258"/>
      <c r="AHX479" s="258"/>
      <c r="AHY479" s="258"/>
      <c r="AHZ479" s="258"/>
      <c r="AIA479" s="258"/>
      <c r="AIB479" s="258"/>
      <c r="AIC479" s="258"/>
      <c r="AID479" s="258"/>
      <c r="AIE479" s="258"/>
      <c r="AIF479" s="258"/>
      <c r="AIG479" s="258"/>
      <c r="AIH479" s="258"/>
      <c r="AII479" s="258"/>
      <c r="AIJ479" s="258"/>
      <c r="AIK479" s="258"/>
      <c r="AIL479" s="258"/>
      <c r="AIM479" s="258"/>
      <c r="AIN479" s="258"/>
      <c r="AIO479" s="258"/>
      <c r="AIP479" s="258"/>
      <c r="AIQ479" s="258"/>
      <c r="AIR479" s="258"/>
      <c r="AIS479" s="258"/>
      <c r="AIT479" s="258"/>
      <c r="AIU479" s="258"/>
      <c r="AIV479" s="258"/>
      <c r="AIW479" s="258"/>
      <c r="AIX479" s="258"/>
      <c r="AIY479" s="258"/>
      <c r="AIZ479" s="258"/>
      <c r="AJA479" s="258"/>
      <c r="AJB479" s="258"/>
      <c r="AJC479" s="258"/>
      <c r="AJD479" s="258"/>
      <c r="AJE479" s="258"/>
      <c r="AJF479" s="258"/>
      <c r="AJG479" s="258"/>
      <c r="AJH479" s="258"/>
      <c r="AJI479" s="258"/>
      <c r="AJJ479" s="258"/>
      <c r="AJK479" s="258"/>
      <c r="AJL479" s="258"/>
      <c r="AJM479" s="258"/>
      <c r="AJN479" s="258"/>
      <c r="AJO479" s="258"/>
      <c r="AJP479" s="258"/>
      <c r="AJQ479" s="258"/>
      <c r="AJR479" s="258"/>
      <c r="AJS479" s="258"/>
      <c r="AJT479" s="258"/>
      <c r="AJU479" s="258"/>
      <c r="AJV479" s="258"/>
      <c r="AJW479" s="258"/>
      <c r="AJX479" s="258"/>
      <c r="AJY479" s="258"/>
      <c r="AJZ479" s="258"/>
      <c r="AKA479" s="258"/>
      <c r="AKB479" s="258"/>
      <c r="AKC479" s="258"/>
      <c r="AKD479" s="258"/>
      <c r="AKE479" s="258"/>
      <c r="AKF479" s="258"/>
      <c r="AKG479" s="258"/>
      <c r="AKH479" s="258"/>
      <c r="AKI479" s="258"/>
      <c r="AKJ479" s="258"/>
      <c r="AKK479" s="258"/>
      <c r="AKL479" s="258"/>
      <c r="AKM479" s="258"/>
      <c r="AKN479" s="258"/>
      <c r="AKO479" s="258"/>
      <c r="AKP479" s="258"/>
      <c r="AKQ479" s="258"/>
      <c r="AKR479" s="258"/>
      <c r="AKS479" s="258"/>
      <c r="AKT479" s="258"/>
      <c r="AKU479" s="258"/>
      <c r="AKV479" s="258"/>
      <c r="AKW479" s="258"/>
      <c r="AKX479" s="258"/>
      <c r="AKY479" s="258"/>
      <c r="AKZ479" s="258"/>
      <c r="ALA479" s="258"/>
      <c r="ALB479" s="258"/>
      <c r="ALC479" s="258"/>
      <c r="ALD479" s="258"/>
      <c r="ALE479" s="258"/>
      <c r="ALF479" s="258"/>
      <c r="ALG479" s="258"/>
      <c r="ALH479" s="258"/>
      <c r="ALI479" s="258"/>
      <c r="ALJ479" s="258"/>
      <c r="ALK479" s="258"/>
      <c r="ALL479" s="258"/>
      <c r="ALM479" s="258"/>
      <c r="ALN479" s="258"/>
      <c r="ALO479" s="258"/>
      <c r="ALP479" s="258"/>
      <c r="ALQ479" s="258"/>
      <c r="ALR479" s="258"/>
      <c r="ALS479" s="258"/>
      <c r="ALT479" s="258"/>
      <c r="ALU479" s="258"/>
      <c r="ALV479" s="258"/>
      <c r="ALW479" s="258"/>
      <c r="ALX479" s="258"/>
      <c r="ALY479" s="258"/>
      <c r="ALZ479" s="258"/>
      <c r="AMA479" s="258"/>
      <c r="AMB479" s="258"/>
      <c r="AMC479" s="258"/>
    </row>
    <row r="480" customFormat="false" ht="27.75" hidden="false" customHeight="true" outlineLevel="0" collapsed="false">
      <c r="A480" s="930"/>
      <c r="B480" s="930"/>
      <c r="C480" s="930"/>
      <c r="D480" s="930"/>
      <c r="E480" s="930"/>
      <c r="F480" s="930"/>
      <c r="G480" s="931" t="s">
        <v>134</v>
      </c>
      <c r="H480" s="932" t="n">
        <f aca="false">Dados!D48</f>
        <v>0.03</v>
      </c>
      <c r="I480" s="933" t="n">
        <f aca="false">SUM(I478:I479)</f>
        <v>0</v>
      </c>
      <c r="J480" s="934"/>
      <c r="L480" s="468"/>
      <c r="M480" s="468"/>
      <c r="N480" s="468"/>
      <c r="O480" s="468"/>
      <c r="P480" s="468"/>
      <c r="Q480" s="468"/>
      <c r="R480" s="468"/>
      <c r="S480" s="837"/>
      <c r="W480" s="258"/>
      <c r="X480" s="258"/>
      <c r="Y480" s="258"/>
      <c r="Z480" s="258"/>
      <c r="AA480" s="258"/>
      <c r="AB480" s="258"/>
      <c r="AC480" s="258"/>
      <c r="AD480" s="258"/>
      <c r="AE480" s="258"/>
      <c r="AF480" s="258"/>
      <c r="AG480" s="258"/>
      <c r="AH480" s="258"/>
      <c r="AI480" s="258"/>
      <c r="AJ480" s="258"/>
      <c r="AK480" s="258"/>
      <c r="AL480" s="258"/>
      <c r="AM480" s="258"/>
      <c r="AN480" s="258"/>
      <c r="AO480" s="258"/>
      <c r="AP480" s="258"/>
      <c r="AQ480" s="258"/>
      <c r="AR480" s="258"/>
      <c r="AS480" s="258"/>
      <c r="AT480" s="258"/>
      <c r="AU480" s="258"/>
      <c r="AV480" s="258"/>
      <c r="AW480" s="258"/>
      <c r="AX480" s="258"/>
      <c r="AY480" s="258"/>
      <c r="AZ480" s="258"/>
      <c r="BA480" s="258"/>
      <c r="BB480" s="258"/>
      <c r="BC480" s="258"/>
      <c r="BD480" s="258"/>
      <c r="BE480" s="258"/>
      <c r="BF480" s="258"/>
      <c r="BG480" s="258"/>
      <c r="BH480" s="258"/>
      <c r="BI480" s="258"/>
      <c r="BJ480" s="258"/>
      <c r="BK480" s="258"/>
      <c r="BL480" s="258"/>
      <c r="BM480" s="258"/>
      <c r="BN480" s="258"/>
      <c r="BO480" s="258"/>
      <c r="BP480" s="258"/>
      <c r="BQ480" s="258"/>
      <c r="BR480" s="258"/>
      <c r="BS480" s="258"/>
      <c r="BT480" s="258"/>
      <c r="BU480" s="258"/>
      <c r="BV480" s="258"/>
      <c r="BW480" s="258"/>
      <c r="BX480" s="258"/>
      <c r="BY480" s="258"/>
      <c r="BZ480" s="258"/>
      <c r="CA480" s="258"/>
      <c r="CB480" s="258"/>
      <c r="CC480" s="258"/>
      <c r="CD480" s="258"/>
      <c r="CE480" s="258"/>
      <c r="CF480" s="258"/>
      <c r="CG480" s="258"/>
      <c r="CH480" s="258"/>
      <c r="CI480" s="258"/>
      <c r="CJ480" s="258"/>
      <c r="CK480" s="258"/>
      <c r="CL480" s="258"/>
      <c r="CM480" s="258"/>
      <c r="CN480" s="258"/>
      <c r="CO480" s="258"/>
      <c r="CP480" s="258"/>
      <c r="CQ480" s="258"/>
      <c r="CR480" s="258"/>
      <c r="CS480" s="258"/>
      <c r="CT480" s="258"/>
      <c r="CU480" s="258"/>
      <c r="CV480" s="258"/>
      <c r="CW480" s="258"/>
      <c r="CX480" s="258"/>
      <c r="CY480" s="258"/>
      <c r="CZ480" s="258"/>
      <c r="DA480" s="258"/>
      <c r="DB480" s="258"/>
      <c r="DC480" s="258"/>
      <c r="DD480" s="258"/>
      <c r="DE480" s="258"/>
      <c r="DF480" s="258"/>
      <c r="DG480" s="258"/>
      <c r="DH480" s="258"/>
      <c r="DI480" s="258"/>
      <c r="DJ480" s="258"/>
      <c r="DK480" s="258"/>
      <c r="DL480" s="258"/>
      <c r="DM480" s="258"/>
      <c r="DN480" s="258"/>
      <c r="DO480" s="258"/>
      <c r="DP480" s="258"/>
      <c r="DQ480" s="258"/>
      <c r="DR480" s="258"/>
      <c r="DS480" s="258"/>
      <c r="DT480" s="258"/>
      <c r="DU480" s="258"/>
      <c r="DV480" s="258"/>
      <c r="DW480" s="258"/>
      <c r="DX480" s="258"/>
      <c r="DY480" s="258"/>
      <c r="DZ480" s="258"/>
      <c r="EA480" s="258"/>
      <c r="EB480" s="258"/>
      <c r="EC480" s="258"/>
      <c r="ED480" s="258"/>
      <c r="EE480" s="258"/>
      <c r="EF480" s="258"/>
      <c r="EG480" s="258"/>
      <c r="EH480" s="258"/>
      <c r="EI480" s="258"/>
      <c r="EJ480" s="258"/>
      <c r="EK480" s="258"/>
      <c r="EL480" s="258"/>
      <c r="EM480" s="258"/>
      <c r="EN480" s="258"/>
      <c r="EO480" s="258"/>
      <c r="EP480" s="258"/>
      <c r="EQ480" s="258"/>
      <c r="ER480" s="258"/>
      <c r="ES480" s="258"/>
      <c r="ET480" s="258"/>
      <c r="EU480" s="258"/>
      <c r="EV480" s="258"/>
      <c r="EW480" s="258"/>
      <c r="EX480" s="258"/>
      <c r="EY480" s="258"/>
      <c r="EZ480" s="258"/>
      <c r="FA480" s="258"/>
      <c r="FB480" s="258"/>
      <c r="FC480" s="258"/>
      <c r="FD480" s="258"/>
      <c r="FE480" s="258"/>
      <c r="FF480" s="258"/>
      <c r="FG480" s="258"/>
      <c r="FH480" s="258"/>
      <c r="FI480" s="258"/>
      <c r="FJ480" s="258"/>
      <c r="FK480" s="258"/>
      <c r="FL480" s="258"/>
      <c r="FM480" s="258"/>
      <c r="FN480" s="258"/>
      <c r="FO480" s="258"/>
      <c r="FP480" s="258"/>
      <c r="FQ480" s="258"/>
      <c r="FR480" s="258"/>
      <c r="FS480" s="258"/>
      <c r="FT480" s="258"/>
      <c r="FU480" s="258"/>
      <c r="FV480" s="258"/>
      <c r="FW480" s="258"/>
      <c r="FX480" s="258"/>
      <c r="FY480" s="258"/>
      <c r="FZ480" s="258"/>
      <c r="GA480" s="258"/>
      <c r="GB480" s="258"/>
      <c r="GC480" s="258"/>
      <c r="GD480" s="258"/>
      <c r="GE480" s="258"/>
      <c r="GF480" s="258"/>
      <c r="GG480" s="258"/>
      <c r="GH480" s="258"/>
      <c r="GI480" s="258"/>
      <c r="GJ480" s="258"/>
      <c r="GK480" s="258"/>
      <c r="GL480" s="258"/>
      <c r="GM480" s="258"/>
      <c r="GN480" s="258"/>
      <c r="GO480" s="258"/>
      <c r="GP480" s="258"/>
      <c r="GQ480" s="258"/>
      <c r="GR480" s="258"/>
      <c r="GS480" s="258"/>
      <c r="GT480" s="258"/>
      <c r="GU480" s="258"/>
      <c r="GV480" s="258"/>
      <c r="GW480" s="258"/>
      <c r="GX480" s="258"/>
      <c r="GY480" s="258"/>
      <c r="GZ480" s="258"/>
      <c r="HA480" s="258"/>
      <c r="HB480" s="258"/>
      <c r="HC480" s="258"/>
      <c r="HD480" s="258"/>
      <c r="HE480" s="258"/>
      <c r="HF480" s="258"/>
      <c r="HG480" s="258"/>
      <c r="HH480" s="258"/>
      <c r="HI480" s="258"/>
      <c r="HJ480" s="258"/>
      <c r="HK480" s="258"/>
      <c r="HL480" s="258"/>
      <c r="HM480" s="258"/>
      <c r="HN480" s="258"/>
      <c r="HO480" s="258"/>
      <c r="HP480" s="258"/>
      <c r="HQ480" s="258"/>
      <c r="HR480" s="258"/>
      <c r="HS480" s="258"/>
      <c r="HT480" s="258"/>
      <c r="HU480" s="258"/>
      <c r="HV480" s="258"/>
      <c r="HW480" s="258"/>
      <c r="HX480" s="258"/>
      <c r="HY480" s="258"/>
      <c r="HZ480" s="258"/>
      <c r="IA480" s="258"/>
      <c r="IB480" s="258"/>
      <c r="IC480" s="258"/>
      <c r="ID480" s="258"/>
      <c r="IE480" s="258"/>
      <c r="IF480" s="258"/>
      <c r="IG480" s="258"/>
      <c r="IH480" s="258"/>
      <c r="II480" s="258"/>
      <c r="IJ480" s="258"/>
      <c r="IK480" s="258"/>
      <c r="IL480" s="258"/>
      <c r="IM480" s="258"/>
      <c r="IN480" s="258"/>
      <c r="IO480" s="258"/>
      <c r="IP480" s="258"/>
      <c r="IQ480" s="258"/>
      <c r="IR480" s="258"/>
      <c r="IS480" s="258"/>
      <c r="IT480" s="258"/>
      <c r="IU480" s="258"/>
      <c r="IV480" s="258"/>
      <c r="IW480" s="258"/>
      <c r="IX480" s="258"/>
      <c r="IY480" s="258"/>
      <c r="IZ480" s="258"/>
      <c r="JA480" s="258"/>
      <c r="JB480" s="258"/>
      <c r="JC480" s="258"/>
      <c r="JD480" s="258"/>
      <c r="JE480" s="258"/>
      <c r="JF480" s="258"/>
      <c r="JG480" s="258"/>
      <c r="JH480" s="258"/>
      <c r="JI480" s="258"/>
      <c r="JJ480" s="258"/>
      <c r="JK480" s="258"/>
      <c r="JL480" s="258"/>
      <c r="JM480" s="258"/>
      <c r="JN480" s="258"/>
      <c r="JO480" s="258"/>
      <c r="JP480" s="258"/>
      <c r="JQ480" s="258"/>
      <c r="JR480" s="258"/>
      <c r="JS480" s="258"/>
      <c r="JT480" s="258"/>
      <c r="JU480" s="258"/>
      <c r="JV480" s="258"/>
      <c r="JW480" s="258"/>
      <c r="JX480" s="258"/>
      <c r="JY480" s="258"/>
      <c r="JZ480" s="258"/>
      <c r="KA480" s="258"/>
      <c r="KB480" s="258"/>
      <c r="KC480" s="258"/>
      <c r="KD480" s="258"/>
      <c r="KE480" s="258"/>
      <c r="KF480" s="258"/>
      <c r="KG480" s="258"/>
      <c r="KH480" s="258"/>
      <c r="KI480" s="258"/>
      <c r="KJ480" s="258"/>
      <c r="KK480" s="258"/>
      <c r="KL480" s="258"/>
      <c r="KM480" s="258"/>
      <c r="KN480" s="258"/>
      <c r="KO480" s="258"/>
      <c r="KP480" s="258"/>
      <c r="KQ480" s="258"/>
      <c r="KR480" s="258"/>
      <c r="KS480" s="258"/>
      <c r="KT480" s="258"/>
      <c r="KU480" s="258"/>
      <c r="KV480" s="258"/>
      <c r="KW480" s="258"/>
      <c r="KX480" s="258"/>
      <c r="KY480" s="258"/>
      <c r="KZ480" s="258"/>
      <c r="LA480" s="258"/>
      <c r="LB480" s="258"/>
      <c r="LC480" s="258"/>
      <c r="LD480" s="258"/>
      <c r="LE480" s="258"/>
      <c r="LF480" s="258"/>
      <c r="LG480" s="258"/>
      <c r="LH480" s="258"/>
      <c r="LI480" s="258"/>
      <c r="LJ480" s="258"/>
      <c r="LK480" s="258"/>
      <c r="LL480" s="258"/>
      <c r="LM480" s="258"/>
      <c r="LN480" s="258"/>
      <c r="LO480" s="258"/>
      <c r="LP480" s="258"/>
      <c r="LQ480" s="258"/>
      <c r="LR480" s="258"/>
      <c r="LS480" s="258"/>
      <c r="LT480" s="258"/>
      <c r="LU480" s="258"/>
      <c r="LV480" s="258"/>
      <c r="LW480" s="258"/>
      <c r="LX480" s="258"/>
      <c r="LY480" s="258"/>
      <c r="LZ480" s="258"/>
      <c r="MA480" s="258"/>
      <c r="MB480" s="258"/>
      <c r="MC480" s="258"/>
      <c r="MD480" s="258"/>
      <c r="ME480" s="258"/>
      <c r="MF480" s="258"/>
      <c r="MG480" s="258"/>
      <c r="MH480" s="258"/>
      <c r="MI480" s="258"/>
      <c r="MJ480" s="258"/>
      <c r="MK480" s="258"/>
      <c r="ML480" s="258"/>
      <c r="MM480" s="258"/>
      <c r="MN480" s="258"/>
      <c r="MO480" s="258"/>
      <c r="MP480" s="258"/>
      <c r="MQ480" s="258"/>
      <c r="MR480" s="258"/>
      <c r="MS480" s="258"/>
      <c r="MT480" s="258"/>
      <c r="MU480" s="258"/>
      <c r="MV480" s="258"/>
      <c r="MW480" s="258"/>
      <c r="MX480" s="258"/>
      <c r="MY480" s="258"/>
      <c r="MZ480" s="258"/>
      <c r="NA480" s="258"/>
      <c r="NB480" s="258"/>
      <c r="NC480" s="258"/>
      <c r="ND480" s="258"/>
      <c r="NE480" s="258"/>
      <c r="NF480" s="258"/>
      <c r="NG480" s="258"/>
      <c r="NH480" s="258"/>
      <c r="NI480" s="258"/>
      <c r="NJ480" s="258"/>
      <c r="NK480" s="258"/>
      <c r="NL480" s="258"/>
      <c r="NM480" s="258"/>
      <c r="NN480" s="258"/>
      <c r="NO480" s="258"/>
      <c r="NP480" s="258"/>
      <c r="NQ480" s="258"/>
      <c r="NR480" s="258"/>
      <c r="NS480" s="258"/>
      <c r="NT480" s="258"/>
      <c r="NU480" s="258"/>
      <c r="NV480" s="258"/>
      <c r="NW480" s="258"/>
      <c r="NX480" s="258"/>
      <c r="NY480" s="258"/>
      <c r="NZ480" s="258"/>
      <c r="OA480" s="258"/>
      <c r="OB480" s="258"/>
      <c r="OC480" s="258"/>
      <c r="OD480" s="258"/>
      <c r="OE480" s="258"/>
      <c r="OF480" s="258"/>
      <c r="OG480" s="258"/>
      <c r="OH480" s="258"/>
      <c r="OI480" s="258"/>
      <c r="OJ480" s="258"/>
      <c r="OK480" s="258"/>
      <c r="OL480" s="258"/>
      <c r="OM480" s="258"/>
      <c r="ON480" s="258"/>
      <c r="OO480" s="258"/>
      <c r="OP480" s="258"/>
      <c r="OQ480" s="258"/>
      <c r="OR480" s="258"/>
      <c r="OS480" s="258"/>
      <c r="OT480" s="258"/>
      <c r="OU480" s="258"/>
      <c r="OV480" s="258"/>
      <c r="OW480" s="258"/>
      <c r="OX480" s="258"/>
      <c r="OY480" s="258"/>
      <c r="OZ480" s="258"/>
      <c r="PA480" s="258"/>
      <c r="PB480" s="258"/>
      <c r="PC480" s="258"/>
      <c r="PD480" s="258"/>
      <c r="PE480" s="258"/>
      <c r="PF480" s="258"/>
      <c r="PG480" s="258"/>
      <c r="PH480" s="258"/>
      <c r="PI480" s="258"/>
      <c r="PJ480" s="258"/>
      <c r="PK480" s="258"/>
      <c r="PL480" s="258"/>
      <c r="PM480" s="258"/>
      <c r="PN480" s="258"/>
      <c r="PO480" s="258"/>
      <c r="PP480" s="258"/>
      <c r="PQ480" s="258"/>
      <c r="PR480" s="258"/>
      <c r="PS480" s="258"/>
      <c r="PT480" s="258"/>
      <c r="PU480" s="258"/>
      <c r="PV480" s="258"/>
      <c r="PW480" s="258"/>
      <c r="PX480" s="258"/>
      <c r="PY480" s="258"/>
      <c r="PZ480" s="258"/>
      <c r="QA480" s="258"/>
      <c r="QB480" s="258"/>
      <c r="QC480" s="258"/>
      <c r="QD480" s="258"/>
      <c r="QE480" s="258"/>
      <c r="QF480" s="258"/>
      <c r="QG480" s="258"/>
      <c r="QH480" s="258"/>
      <c r="QI480" s="258"/>
      <c r="QJ480" s="258"/>
      <c r="QK480" s="258"/>
      <c r="QL480" s="258"/>
      <c r="QM480" s="258"/>
      <c r="QN480" s="258"/>
      <c r="QO480" s="258"/>
      <c r="QP480" s="258"/>
      <c r="QQ480" s="258"/>
      <c r="QR480" s="258"/>
      <c r="QS480" s="258"/>
      <c r="QT480" s="258"/>
      <c r="QU480" s="258"/>
      <c r="QV480" s="258"/>
      <c r="QW480" s="258"/>
      <c r="QX480" s="258"/>
      <c r="QY480" s="258"/>
      <c r="QZ480" s="258"/>
      <c r="RA480" s="258"/>
      <c r="RB480" s="258"/>
      <c r="RC480" s="258"/>
      <c r="RD480" s="258"/>
      <c r="RE480" s="258"/>
      <c r="RF480" s="258"/>
      <c r="RG480" s="258"/>
      <c r="RH480" s="258"/>
      <c r="RI480" s="258"/>
      <c r="RJ480" s="258"/>
      <c r="RK480" s="258"/>
      <c r="RL480" s="258"/>
      <c r="RM480" s="258"/>
      <c r="RN480" s="258"/>
      <c r="RO480" s="258"/>
      <c r="RP480" s="258"/>
      <c r="RQ480" s="258"/>
      <c r="RR480" s="258"/>
      <c r="RS480" s="258"/>
      <c r="RT480" s="258"/>
      <c r="RU480" s="258"/>
      <c r="RV480" s="258"/>
      <c r="RW480" s="258"/>
      <c r="RX480" s="258"/>
      <c r="RY480" s="258"/>
      <c r="RZ480" s="258"/>
      <c r="SA480" s="258"/>
      <c r="SB480" s="258"/>
      <c r="SC480" s="258"/>
      <c r="SD480" s="258"/>
      <c r="SE480" s="258"/>
      <c r="SF480" s="258"/>
      <c r="SG480" s="258"/>
      <c r="SH480" s="258"/>
      <c r="SI480" s="258"/>
      <c r="SJ480" s="258"/>
      <c r="SK480" s="258"/>
      <c r="SL480" s="258"/>
      <c r="SM480" s="258"/>
      <c r="SN480" s="258"/>
      <c r="SO480" s="258"/>
      <c r="SP480" s="258"/>
      <c r="SQ480" s="258"/>
      <c r="SR480" s="258"/>
      <c r="SS480" s="258"/>
      <c r="ST480" s="258"/>
      <c r="SU480" s="258"/>
      <c r="SV480" s="258"/>
      <c r="SW480" s="258"/>
      <c r="SX480" s="258"/>
      <c r="SY480" s="258"/>
      <c r="SZ480" s="258"/>
      <c r="TA480" s="258"/>
      <c r="TB480" s="258"/>
      <c r="TC480" s="258"/>
      <c r="TD480" s="258"/>
      <c r="TE480" s="258"/>
      <c r="TF480" s="258"/>
      <c r="TG480" s="258"/>
      <c r="TH480" s="258"/>
      <c r="TI480" s="258"/>
      <c r="TJ480" s="258"/>
      <c r="TK480" s="258"/>
      <c r="TL480" s="258"/>
      <c r="TM480" s="258"/>
      <c r="TN480" s="258"/>
      <c r="TO480" s="258"/>
      <c r="TP480" s="258"/>
      <c r="TQ480" s="258"/>
      <c r="TR480" s="258"/>
      <c r="TS480" s="258"/>
      <c r="TT480" s="258"/>
      <c r="TU480" s="258"/>
      <c r="TV480" s="258"/>
      <c r="TW480" s="258"/>
      <c r="TX480" s="258"/>
      <c r="TY480" s="258"/>
      <c r="TZ480" s="258"/>
      <c r="UA480" s="258"/>
      <c r="UB480" s="258"/>
      <c r="UC480" s="258"/>
      <c r="UD480" s="258"/>
      <c r="UE480" s="258"/>
      <c r="UF480" s="258"/>
      <c r="UG480" s="258"/>
      <c r="UH480" s="258"/>
      <c r="UI480" s="258"/>
      <c r="UJ480" s="258"/>
      <c r="UK480" s="258"/>
      <c r="UL480" s="258"/>
      <c r="UM480" s="258"/>
      <c r="UN480" s="258"/>
      <c r="UO480" s="258"/>
      <c r="UP480" s="258"/>
      <c r="UQ480" s="258"/>
      <c r="UR480" s="258"/>
      <c r="US480" s="258"/>
      <c r="UT480" s="258"/>
      <c r="UU480" s="258"/>
      <c r="UV480" s="258"/>
      <c r="UW480" s="258"/>
      <c r="UX480" s="258"/>
      <c r="UY480" s="258"/>
      <c r="UZ480" s="258"/>
      <c r="VA480" s="258"/>
      <c r="VB480" s="258"/>
      <c r="VC480" s="258"/>
      <c r="VD480" s="258"/>
      <c r="VE480" s="258"/>
      <c r="VF480" s="258"/>
      <c r="VG480" s="258"/>
      <c r="VH480" s="258"/>
      <c r="VI480" s="258"/>
      <c r="VJ480" s="258"/>
      <c r="VK480" s="258"/>
      <c r="VL480" s="258"/>
      <c r="VM480" s="258"/>
      <c r="VN480" s="258"/>
      <c r="VO480" s="258"/>
      <c r="VP480" s="258"/>
      <c r="VQ480" s="258"/>
      <c r="VR480" s="258"/>
      <c r="VS480" s="258"/>
      <c r="VT480" s="258"/>
      <c r="VU480" s="258"/>
      <c r="VV480" s="258"/>
      <c r="VW480" s="258"/>
      <c r="VX480" s="258"/>
      <c r="VY480" s="258"/>
      <c r="VZ480" s="258"/>
      <c r="WA480" s="258"/>
      <c r="WB480" s="258"/>
      <c r="WC480" s="258"/>
      <c r="WD480" s="258"/>
      <c r="WE480" s="258"/>
      <c r="WF480" s="258"/>
      <c r="WG480" s="258"/>
      <c r="WH480" s="258"/>
      <c r="WI480" s="258"/>
      <c r="WJ480" s="258"/>
      <c r="WK480" s="258"/>
      <c r="WL480" s="258"/>
      <c r="WM480" s="258"/>
      <c r="WN480" s="258"/>
      <c r="WO480" s="258"/>
      <c r="WP480" s="258"/>
      <c r="WQ480" s="258"/>
      <c r="WR480" s="258"/>
      <c r="WS480" s="258"/>
      <c r="WT480" s="258"/>
      <c r="WU480" s="258"/>
      <c r="WV480" s="258"/>
      <c r="WW480" s="258"/>
      <c r="WX480" s="258"/>
      <c r="WY480" s="258"/>
      <c r="WZ480" s="258"/>
      <c r="XA480" s="258"/>
      <c r="XB480" s="258"/>
      <c r="XC480" s="258"/>
      <c r="XD480" s="258"/>
      <c r="XE480" s="258"/>
      <c r="XF480" s="258"/>
      <c r="XG480" s="258"/>
      <c r="XH480" s="258"/>
      <c r="XI480" s="258"/>
      <c r="XJ480" s="258"/>
      <c r="XK480" s="258"/>
      <c r="XL480" s="258"/>
      <c r="XM480" s="258"/>
      <c r="XN480" s="258"/>
      <c r="XO480" s="258"/>
      <c r="XP480" s="258"/>
      <c r="XQ480" s="258"/>
      <c r="XR480" s="258"/>
      <c r="XS480" s="258"/>
      <c r="XT480" s="258"/>
      <c r="XU480" s="258"/>
      <c r="XV480" s="258"/>
      <c r="XW480" s="258"/>
      <c r="XX480" s="258"/>
      <c r="XY480" s="258"/>
      <c r="XZ480" s="258"/>
      <c r="YA480" s="258"/>
      <c r="YB480" s="258"/>
      <c r="YC480" s="258"/>
      <c r="YD480" s="258"/>
      <c r="YE480" s="258"/>
      <c r="YF480" s="258"/>
      <c r="YG480" s="258"/>
      <c r="YH480" s="258"/>
      <c r="YI480" s="258"/>
      <c r="YJ480" s="258"/>
      <c r="YK480" s="258"/>
      <c r="YL480" s="258"/>
      <c r="YM480" s="258"/>
      <c r="YN480" s="258"/>
      <c r="YO480" s="258"/>
      <c r="YP480" s="258"/>
      <c r="YQ480" s="258"/>
      <c r="YR480" s="258"/>
      <c r="YS480" s="258"/>
      <c r="YT480" s="258"/>
      <c r="YU480" s="258"/>
      <c r="YV480" s="258"/>
      <c r="YW480" s="258"/>
      <c r="YX480" s="258"/>
      <c r="YY480" s="258"/>
      <c r="YZ480" s="258"/>
      <c r="ZA480" s="258"/>
      <c r="ZB480" s="258"/>
      <c r="ZC480" s="258"/>
      <c r="ZD480" s="258"/>
      <c r="ZE480" s="258"/>
      <c r="ZF480" s="258"/>
      <c r="ZG480" s="258"/>
      <c r="ZH480" s="258"/>
      <c r="ZI480" s="258"/>
      <c r="ZJ480" s="258"/>
      <c r="ZK480" s="258"/>
      <c r="ZL480" s="258"/>
      <c r="ZM480" s="258"/>
      <c r="ZN480" s="258"/>
      <c r="ZO480" s="258"/>
      <c r="ZP480" s="258"/>
      <c r="ZQ480" s="258"/>
      <c r="ZR480" s="258"/>
      <c r="ZS480" s="258"/>
      <c r="ZT480" s="258"/>
      <c r="ZU480" s="258"/>
      <c r="ZV480" s="258"/>
      <c r="ZW480" s="258"/>
      <c r="ZX480" s="258"/>
      <c r="ZY480" s="258"/>
      <c r="ZZ480" s="258"/>
      <c r="AAA480" s="258"/>
      <c r="AAB480" s="258"/>
      <c r="AAC480" s="258"/>
      <c r="AAD480" s="258"/>
      <c r="AAE480" s="258"/>
      <c r="AAF480" s="258"/>
      <c r="AAG480" s="258"/>
      <c r="AAH480" s="258"/>
      <c r="AAI480" s="258"/>
      <c r="AAJ480" s="258"/>
      <c r="AAK480" s="258"/>
      <c r="AAL480" s="258"/>
      <c r="AAM480" s="258"/>
      <c r="AAN480" s="258"/>
      <c r="AAO480" s="258"/>
      <c r="AAP480" s="258"/>
      <c r="AAQ480" s="258"/>
      <c r="AAR480" s="258"/>
      <c r="AAS480" s="258"/>
      <c r="AAT480" s="258"/>
      <c r="AAU480" s="258"/>
      <c r="AAV480" s="258"/>
      <c r="AAW480" s="258"/>
      <c r="AAX480" s="258"/>
      <c r="AAY480" s="258"/>
      <c r="AAZ480" s="258"/>
      <c r="ABA480" s="258"/>
      <c r="ABB480" s="258"/>
      <c r="ABC480" s="258"/>
      <c r="ABD480" s="258"/>
      <c r="ABE480" s="258"/>
      <c r="ABF480" s="258"/>
      <c r="ABG480" s="258"/>
      <c r="ABH480" s="258"/>
      <c r="ABI480" s="258"/>
      <c r="ABJ480" s="258"/>
      <c r="ABK480" s="258"/>
      <c r="ABL480" s="258"/>
      <c r="ABM480" s="258"/>
      <c r="ABN480" s="258"/>
      <c r="ABO480" s="258"/>
      <c r="ABP480" s="258"/>
      <c r="ABQ480" s="258"/>
      <c r="ABR480" s="258"/>
      <c r="ABS480" s="258"/>
      <c r="ABT480" s="258"/>
      <c r="ABU480" s="258"/>
      <c r="ABV480" s="258"/>
      <c r="ABW480" s="258"/>
      <c r="ABX480" s="258"/>
      <c r="ABY480" s="258"/>
      <c r="ABZ480" s="258"/>
      <c r="ACA480" s="258"/>
      <c r="ACB480" s="258"/>
      <c r="ACC480" s="258"/>
      <c r="ACD480" s="258"/>
      <c r="ACE480" s="258"/>
      <c r="ACF480" s="258"/>
      <c r="ACG480" s="258"/>
      <c r="ACH480" s="258"/>
      <c r="ACI480" s="258"/>
      <c r="ACJ480" s="258"/>
      <c r="ACK480" s="258"/>
      <c r="ACL480" s="258"/>
      <c r="ACM480" s="258"/>
      <c r="ACN480" s="258"/>
      <c r="ACO480" s="258"/>
      <c r="ACP480" s="258"/>
      <c r="ACQ480" s="258"/>
      <c r="ACR480" s="258"/>
      <c r="ACS480" s="258"/>
      <c r="ACT480" s="258"/>
      <c r="ACU480" s="258"/>
      <c r="ACV480" s="258"/>
      <c r="ACW480" s="258"/>
      <c r="ACX480" s="258"/>
      <c r="ACY480" s="258"/>
      <c r="ACZ480" s="258"/>
      <c r="ADA480" s="258"/>
      <c r="ADB480" s="258"/>
      <c r="ADC480" s="258"/>
      <c r="ADD480" s="258"/>
      <c r="ADE480" s="258"/>
      <c r="ADF480" s="258"/>
      <c r="ADG480" s="258"/>
      <c r="ADH480" s="258"/>
      <c r="ADI480" s="258"/>
      <c r="ADJ480" s="258"/>
      <c r="ADK480" s="258"/>
      <c r="ADL480" s="258"/>
      <c r="ADM480" s="258"/>
      <c r="ADN480" s="258"/>
      <c r="ADO480" s="258"/>
      <c r="ADP480" s="258"/>
      <c r="ADQ480" s="258"/>
      <c r="ADR480" s="258"/>
      <c r="ADS480" s="258"/>
      <c r="ADT480" s="258"/>
      <c r="ADU480" s="258"/>
      <c r="ADV480" s="258"/>
      <c r="ADW480" s="258"/>
      <c r="ADX480" s="258"/>
      <c r="ADY480" s="258"/>
      <c r="ADZ480" s="258"/>
      <c r="AEA480" s="258"/>
      <c r="AEB480" s="258"/>
      <c r="AEC480" s="258"/>
      <c r="AED480" s="258"/>
      <c r="AEE480" s="258"/>
      <c r="AEF480" s="258"/>
      <c r="AEG480" s="258"/>
      <c r="AEH480" s="258"/>
      <c r="AEI480" s="258"/>
      <c r="AEJ480" s="258"/>
      <c r="AEK480" s="258"/>
      <c r="AEL480" s="258"/>
      <c r="AEM480" s="258"/>
      <c r="AEN480" s="258"/>
      <c r="AEO480" s="258"/>
      <c r="AEP480" s="258"/>
      <c r="AEQ480" s="258"/>
      <c r="AER480" s="258"/>
      <c r="AES480" s="258"/>
      <c r="AET480" s="258"/>
      <c r="AEU480" s="258"/>
      <c r="AEV480" s="258"/>
      <c r="AEW480" s="258"/>
      <c r="AEX480" s="258"/>
      <c r="AEY480" s="258"/>
      <c r="AEZ480" s="258"/>
      <c r="AFA480" s="258"/>
      <c r="AFB480" s="258"/>
      <c r="AFC480" s="258"/>
      <c r="AFD480" s="258"/>
      <c r="AFE480" s="258"/>
      <c r="AFF480" s="258"/>
      <c r="AFG480" s="258"/>
      <c r="AFH480" s="258"/>
      <c r="AFI480" s="258"/>
      <c r="AFJ480" s="258"/>
      <c r="AFK480" s="258"/>
      <c r="AFL480" s="258"/>
      <c r="AFM480" s="258"/>
      <c r="AFN480" s="258"/>
      <c r="AFO480" s="258"/>
      <c r="AFP480" s="258"/>
      <c r="AFQ480" s="258"/>
      <c r="AFR480" s="258"/>
      <c r="AFS480" s="258"/>
      <c r="AFT480" s="258"/>
      <c r="AFU480" s="258"/>
      <c r="AFV480" s="258"/>
      <c r="AFW480" s="258"/>
      <c r="AFX480" s="258"/>
      <c r="AFY480" s="258"/>
      <c r="AFZ480" s="258"/>
      <c r="AGA480" s="258"/>
      <c r="AGB480" s="258"/>
      <c r="AGC480" s="258"/>
      <c r="AGD480" s="258"/>
      <c r="AGE480" s="258"/>
      <c r="AGF480" s="258"/>
      <c r="AGG480" s="258"/>
      <c r="AGH480" s="258"/>
      <c r="AGI480" s="258"/>
      <c r="AGJ480" s="258"/>
      <c r="AGK480" s="258"/>
      <c r="AGL480" s="258"/>
      <c r="AGM480" s="258"/>
      <c r="AGN480" s="258"/>
      <c r="AGO480" s="258"/>
      <c r="AGP480" s="258"/>
      <c r="AGQ480" s="258"/>
      <c r="AGR480" s="258"/>
      <c r="AGS480" s="258"/>
      <c r="AGT480" s="258"/>
      <c r="AGU480" s="258"/>
      <c r="AGV480" s="258"/>
      <c r="AGW480" s="258"/>
      <c r="AGX480" s="258"/>
      <c r="AGY480" s="258"/>
      <c r="AGZ480" s="258"/>
      <c r="AHA480" s="258"/>
      <c r="AHB480" s="258"/>
      <c r="AHC480" s="258"/>
      <c r="AHD480" s="258"/>
      <c r="AHE480" s="258"/>
      <c r="AHF480" s="258"/>
      <c r="AHG480" s="258"/>
      <c r="AHH480" s="258"/>
      <c r="AHI480" s="258"/>
      <c r="AHJ480" s="258"/>
      <c r="AHK480" s="258"/>
      <c r="AHL480" s="258"/>
      <c r="AHM480" s="258"/>
      <c r="AHN480" s="258"/>
      <c r="AHO480" s="258"/>
      <c r="AHP480" s="258"/>
      <c r="AHQ480" s="258"/>
      <c r="AHR480" s="258"/>
      <c r="AHS480" s="258"/>
      <c r="AHT480" s="258"/>
      <c r="AHU480" s="258"/>
      <c r="AHV480" s="258"/>
      <c r="AHW480" s="258"/>
      <c r="AHX480" s="258"/>
      <c r="AHY480" s="258"/>
      <c r="AHZ480" s="258"/>
      <c r="AIA480" s="258"/>
      <c r="AIB480" s="258"/>
      <c r="AIC480" s="258"/>
      <c r="AID480" s="258"/>
      <c r="AIE480" s="258"/>
      <c r="AIF480" s="258"/>
      <c r="AIG480" s="258"/>
      <c r="AIH480" s="258"/>
      <c r="AII480" s="258"/>
      <c r="AIJ480" s="258"/>
      <c r="AIK480" s="258"/>
      <c r="AIL480" s="258"/>
      <c r="AIM480" s="258"/>
      <c r="AIN480" s="258"/>
      <c r="AIO480" s="258"/>
      <c r="AIP480" s="258"/>
      <c r="AIQ480" s="258"/>
      <c r="AIR480" s="258"/>
      <c r="AIS480" s="258"/>
      <c r="AIT480" s="258"/>
      <c r="AIU480" s="258"/>
      <c r="AIV480" s="258"/>
      <c r="AIW480" s="258"/>
      <c r="AIX480" s="258"/>
      <c r="AIY480" s="258"/>
      <c r="AIZ480" s="258"/>
      <c r="AJA480" s="258"/>
      <c r="AJB480" s="258"/>
      <c r="AJC480" s="258"/>
      <c r="AJD480" s="258"/>
      <c r="AJE480" s="258"/>
      <c r="AJF480" s="258"/>
      <c r="AJG480" s="258"/>
      <c r="AJH480" s="258"/>
      <c r="AJI480" s="258"/>
      <c r="AJJ480" s="258"/>
      <c r="AJK480" s="258"/>
      <c r="AJL480" s="258"/>
      <c r="AJM480" s="258"/>
      <c r="AJN480" s="258"/>
      <c r="AJO480" s="258"/>
      <c r="AJP480" s="258"/>
      <c r="AJQ480" s="258"/>
      <c r="AJR480" s="258"/>
      <c r="AJS480" s="258"/>
      <c r="AJT480" s="258"/>
      <c r="AJU480" s="258"/>
      <c r="AJV480" s="258"/>
      <c r="AJW480" s="258"/>
      <c r="AJX480" s="258"/>
      <c r="AJY480" s="258"/>
      <c r="AJZ480" s="258"/>
      <c r="AKA480" s="258"/>
      <c r="AKB480" s="258"/>
      <c r="AKC480" s="258"/>
      <c r="AKD480" s="258"/>
      <c r="AKE480" s="258"/>
      <c r="AKF480" s="258"/>
      <c r="AKG480" s="258"/>
      <c r="AKH480" s="258"/>
      <c r="AKI480" s="258"/>
      <c r="AKJ480" s="258"/>
      <c r="AKK480" s="258"/>
      <c r="AKL480" s="258"/>
      <c r="AKM480" s="258"/>
      <c r="AKN480" s="258"/>
      <c r="AKO480" s="258"/>
      <c r="AKP480" s="258"/>
      <c r="AKQ480" s="258"/>
      <c r="AKR480" s="258"/>
      <c r="AKS480" s="258"/>
      <c r="AKT480" s="258"/>
      <c r="AKU480" s="258"/>
      <c r="AKV480" s="258"/>
      <c r="AKW480" s="258"/>
      <c r="AKX480" s="258"/>
      <c r="AKY480" s="258"/>
      <c r="AKZ480" s="258"/>
      <c r="ALA480" s="258"/>
      <c r="ALB480" s="258"/>
      <c r="ALC480" s="258"/>
      <c r="ALD480" s="258"/>
      <c r="ALE480" s="258"/>
      <c r="ALF480" s="258"/>
      <c r="ALG480" s="258"/>
      <c r="ALH480" s="258"/>
      <c r="ALI480" s="258"/>
      <c r="ALJ480" s="258"/>
      <c r="ALK480" s="258"/>
      <c r="ALL480" s="258"/>
      <c r="ALM480" s="258"/>
      <c r="ALN480" s="258"/>
      <c r="ALO480" s="258"/>
      <c r="ALP480" s="258"/>
      <c r="ALQ480" s="258"/>
      <c r="ALR480" s="258"/>
      <c r="ALS480" s="258"/>
      <c r="ALT480" s="258"/>
      <c r="ALU480" s="258"/>
      <c r="ALV480" s="258"/>
      <c r="ALW480" s="258"/>
      <c r="ALX480" s="258"/>
      <c r="ALY480" s="258"/>
      <c r="ALZ480" s="258"/>
      <c r="AMA480" s="258"/>
      <c r="AMB480" s="258"/>
      <c r="AMC480" s="258"/>
    </row>
    <row r="481" customFormat="false" ht="39.75" hidden="false" customHeight="true" outlineLevel="0" collapsed="false">
      <c r="A481" s="935" t="str">
        <f aca="false">A463</f>
        <v>SUBSEÇÃO JUDICIÁRIA DE VARGINHA </v>
      </c>
      <c r="B481" s="935"/>
      <c r="C481" s="935"/>
      <c r="D481" s="935"/>
      <c r="E481" s="935"/>
      <c r="F481" s="935"/>
      <c r="G481" s="935"/>
      <c r="H481" s="935"/>
      <c r="I481" s="936" t="n">
        <f aca="false">I476+I480</f>
        <v>64473.08</v>
      </c>
      <c r="J481" s="937"/>
      <c r="L481" s="468"/>
      <c r="M481" s="468"/>
      <c r="N481" s="468"/>
      <c r="O481" s="468"/>
      <c r="P481" s="468"/>
      <c r="Q481" s="468"/>
      <c r="R481" s="468"/>
      <c r="S481" s="837"/>
    </row>
    <row r="482" customFormat="false" ht="32.25" hidden="false" customHeight="true" outlineLevel="0" collapsed="false">
      <c r="A482" s="846" t="str">
        <f aca="false">VCS!$A$7</f>
        <v>SUBSEÇÃO JUDICIÁRIA DE VIÇOSA </v>
      </c>
      <c r="B482" s="846"/>
      <c r="C482" s="846"/>
      <c r="D482" s="15"/>
      <c r="E482" s="15"/>
      <c r="F482" s="15"/>
      <c r="G482" s="847" t="s">
        <v>12</v>
      </c>
      <c r="H482" s="848" t="n">
        <f aca="false">$H$7</f>
        <v>0</v>
      </c>
      <c r="I482" s="848"/>
      <c r="J482" s="849"/>
      <c r="L482" s="468"/>
      <c r="M482" s="468"/>
      <c r="N482" s="468"/>
      <c r="O482" s="468"/>
      <c r="P482" s="468"/>
      <c r="Q482" s="468"/>
      <c r="R482" s="468"/>
      <c r="S482" s="837"/>
    </row>
    <row r="483" customFormat="false" ht="21.75" hidden="false" customHeight="true" outlineLevel="0" collapsed="false">
      <c r="A483" s="850" t="s">
        <v>508</v>
      </c>
      <c r="B483" s="850"/>
      <c r="C483" s="850"/>
      <c r="D483" s="851" t="n">
        <f aca="false">VCS!$G$53</f>
        <v>8755.7</v>
      </c>
      <c r="E483" s="851" t="n">
        <f aca="false">VCS!$H$53</f>
        <v>0</v>
      </c>
      <c r="F483" s="851" t="n">
        <f aca="false">VCS!$I$53</f>
        <v>0</v>
      </c>
      <c r="G483" s="851" t="n">
        <f aca="false">VCS!$J$53</f>
        <v>8663.69</v>
      </c>
      <c r="H483" s="851" t="n">
        <f aca="false">VCS!$K$53</f>
        <v>0</v>
      </c>
      <c r="I483" s="852" t="n">
        <f aca="false">VCS!$L$53</f>
        <v>0</v>
      </c>
      <c r="J483" s="852"/>
      <c r="L483" s="854" t="n">
        <f aca="false">VCS!G20</f>
        <v>3282.37</v>
      </c>
      <c r="M483" s="854" t="n">
        <f aca="false">VCS!H20</f>
        <v>0</v>
      </c>
      <c r="N483" s="854" t="n">
        <f aca="false">VCS!I20</f>
        <v>0</v>
      </c>
      <c r="O483" s="854" t="n">
        <f aca="false">VCS!J20</f>
        <v>3282.37</v>
      </c>
      <c r="P483" s="854" t="n">
        <f aca="false">VCS!K20</f>
        <v>0</v>
      </c>
      <c r="Q483" s="854" t="n">
        <f aca="false">VCS!L20</f>
        <v>0</v>
      </c>
      <c r="R483" s="468"/>
      <c r="S483" s="837"/>
    </row>
    <row r="484" customFormat="false" ht="21.75" hidden="false" customHeight="true" outlineLevel="0" collapsed="false">
      <c r="A484" s="855" t="s">
        <v>509</v>
      </c>
      <c r="B484" s="855"/>
      <c r="C484" s="855"/>
      <c r="D484" s="856" t="n">
        <f aca="false">Dados!$F$49</f>
        <v>1</v>
      </c>
      <c r="E484" s="856" t="n">
        <f aca="false">Dados!$H$49</f>
        <v>0</v>
      </c>
      <c r="F484" s="856" t="n">
        <f aca="false">Dados!$J$49</f>
        <v>0</v>
      </c>
      <c r="G484" s="856" t="n">
        <f aca="false">Dados!$L$49</f>
        <v>1</v>
      </c>
      <c r="H484" s="856" t="n">
        <f aca="false">Dados!$N$49</f>
        <v>0</v>
      </c>
      <c r="I484" s="858" t="n">
        <f aca="false">Dados!$P$49</f>
        <v>0</v>
      </c>
      <c r="J484" s="859"/>
      <c r="L484" s="468" t="n">
        <f aca="false">L483*D484*D485</f>
        <v>3282.37</v>
      </c>
      <c r="M484" s="468" t="n">
        <f aca="false">M483*E484*E485</f>
        <v>0</v>
      </c>
      <c r="N484" s="468" t="n">
        <f aca="false">N483*F484*F485</f>
        <v>0</v>
      </c>
      <c r="O484" s="468" t="n">
        <f aca="false">O483*G484*G485</f>
        <v>6564.74</v>
      </c>
      <c r="P484" s="468" t="n">
        <f aca="false">P483*H484*H485</f>
        <v>0</v>
      </c>
      <c r="Q484" s="468" t="n">
        <f aca="false">Q483*I484*I485</f>
        <v>0</v>
      </c>
      <c r="R484" s="468" t="n">
        <f aca="false">SUM(L484:Q484)</f>
        <v>9847.11</v>
      </c>
      <c r="S484" s="869" t="n">
        <f aca="false">R484*R3</f>
        <v>3263.487838338</v>
      </c>
      <c r="T484" s="281" t="s">
        <v>548</v>
      </c>
    </row>
    <row r="485" customFormat="false" ht="21.75" hidden="false" customHeight="true" outlineLevel="0" collapsed="false">
      <c r="A485" s="860" t="s">
        <v>510</v>
      </c>
      <c r="B485" s="860"/>
      <c r="C485" s="860"/>
      <c r="D485" s="861" t="n">
        <f aca="false">Dados!$G$49</f>
        <v>1</v>
      </c>
      <c r="E485" s="861" t="n">
        <f aca="false">Dados!$I$49</f>
        <v>0</v>
      </c>
      <c r="F485" s="861" t="n">
        <f aca="false">Dados!$K$49</f>
        <v>0</v>
      </c>
      <c r="G485" s="861" t="n">
        <f aca="false">Dados!$M$49</f>
        <v>2</v>
      </c>
      <c r="H485" s="861" t="n">
        <f aca="false">Dados!$O$49</f>
        <v>0</v>
      </c>
      <c r="I485" s="862" t="n">
        <f aca="false">Dados!$Q$49</f>
        <v>0</v>
      </c>
      <c r="J485" s="863"/>
      <c r="L485" s="468"/>
      <c r="M485" s="468"/>
      <c r="N485" s="468"/>
      <c r="O485" s="468"/>
      <c r="P485" s="468"/>
      <c r="Q485" s="468"/>
      <c r="R485" s="468"/>
      <c r="S485" s="837"/>
    </row>
    <row r="486" customFormat="false" ht="21.75" hidden="false" customHeight="true" outlineLevel="0" collapsed="false">
      <c r="A486" s="864" t="s">
        <v>5</v>
      </c>
      <c r="B486" s="864"/>
      <c r="C486" s="864"/>
      <c r="D486" s="865" t="n">
        <f aca="false">((D483*D484)*D485)</f>
        <v>8755.7</v>
      </c>
      <c r="E486" s="865" t="n">
        <f aca="false">((E483*E484)*E485)</f>
        <v>0</v>
      </c>
      <c r="F486" s="865" t="n">
        <f aca="false">((F483*F484)*F485)</f>
        <v>0</v>
      </c>
      <c r="G486" s="865" t="n">
        <f aca="false">((G483*G484)*G485)</f>
        <v>17327.38</v>
      </c>
      <c r="H486" s="865" t="n">
        <f aca="false">((H483*H484)*H485)</f>
        <v>0</v>
      </c>
      <c r="I486" s="866" t="n">
        <f aca="false">((I483*I484)*I485)</f>
        <v>0</v>
      </c>
      <c r="J486" s="867"/>
      <c r="L486" s="468"/>
      <c r="M486" s="468"/>
      <c r="N486" s="468"/>
      <c r="O486" s="468"/>
      <c r="P486" s="468"/>
      <c r="Q486" s="468"/>
      <c r="R486" s="468"/>
      <c r="S486" s="837"/>
    </row>
    <row r="487" customFormat="false" ht="21.75" hidden="false" customHeight="true" outlineLevel="0" collapsed="false">
      <c r="A487" s="870" t="s">
        <v>511</v>
      </c>
      <c r="B487" s="871" t="s">
        <v>512</v>
      </c>
      <c r="C487" s="872" t="s">
        <v>513</v>
      </c>
      <c r="D487" s="873" t="n">
        <v>0</v>
      </c>
      <c r="E487" s="873" t="n">
        <v>0</v>
      </c>
      <c r="F487" s="873" t="n">
        <v>0</v>
      </c>
      <c r="G487" s="873" t="n">
        <v>0</v>
      </c>
      <c r="H487" s="873" t="n">
        <v>0</v>
      </c>
      <c r="I487" s="875" t="n">
        <v>0</v>
      </c>
      <c r="J487" s="876"/>
      <c r="L487" s="468"/>
      <c r="M487" s="468"/>
      <c r="N487" s="468"/>
      <c r="O487" s="468"/>
      <c r="P487" s="468"/>
      <c r="Q487" s="468"/>
      <c r="R487" s="468"/>
      <c r="S487" s="837"/>
    </row>
    <row r="488" customFormat="false" ht="21.75" hidden="false" customHeight="true" outlineLevel="0" collapsed="false">
      <c r="A488" s="870"/>
      <c r="B488" s="871"/>
      <c r="C488" s="877" t="s">
        <v>384</v>
      </c>
      <c r="D488" s="878" t="n">
        <f aca="false">ROUND((D483/30*D487),2)</f>
        <v>0</v>
      </c>
      <c r="E488" s="878" t="n">
        <f aca="false">ROUND((E483/30*E487),2)</f>
        <v>0</v>
      </c>
      <c r="F488" s="878" t="n">
        <f aca="false">ROUND((F483/30*F487),2)</f>
        <v>0</v>
      </c>
      <c r="G488" s="878" t="n">
        <f aca="false">ROUND((G483/30*G487),2)</f>
        <v>0</v>
      </c>
      <c r="H488" s="878" t="n">
        <f aca="false">ROUND((H483/30*H487),2)</f>
        <v>0</v>
      </c>
      <c r="I488" s="879" t="n">
        <f aca="false">ROUND((I483/30*I487),2)</f>
        <v>0</v>
      </c>
      <c r="J488" s="880"/>
      <c r="L488" s="468"/>
      <c r="M488" s="468"/>
      <c r="N488" s="468"/>
      <c r="O488" s="468"/>
      <c r="P488" s="468"/>
      <c r="Q488" s="468"/>
      <c r="R488" s="468"/>
      <c r="S488" s="837"/>
    </row>
    <row r="489" s="258" customFormat="true" ht="21.75" hidden="false" customHeight="true" outlineLevel="0" collapsed="false">
      <c r="A489" s="870"/>
      <c r="B489" s="881" t="s">
        <v>514</v>
      </c>
      <c r="C489" s="882" t="s">
        <v>515</v>
      </c>
      <c r="D489" s="883" t="n">
        <f aca="false">VCS!$G$87</f>
        <v>7132.1</v>
      </c>
      <c r="E489" s="883" t="n">
        <f aca="false">VCS!$H$87</f>
        <v>0</v>
      </c>
      <c r="F489" s="883" t="n">
        <f aca="false">VCS!$I$87</f>
        <v>0</v>
      </c>
      <c r="G489" s="883" t="n">
        <f aca="false">VCS!$J$87</f>
        <v>7040.09</v>
      </c>
      <c r="H489" s="883" t="n">
        <f aca="false">VCS!$K$87</f>
        <v>0</v>
      </c>
      <c r="I489" s="884" t="n">
        <f aca="false">VCS!$L$87</f>
        <v>0</v>
      </c>
      <c r="J489" s="885"/>
      <c r="L489" s="468"/>
      <c r="M489" s="468"/>
      <c r="N489" s="468"/>
      <c r="O489" s="468"/>
      <c r="P489" s="468"/>
      <c r="Q489" s="468"/>
      <c r="R489" s="468"/>
      <c r="S489" s="837"/>
    </row>
    <row r="490" s="258" customFormat="true" ht="21.75" hidden="false" customHeight="true" outlineLevel="0" collapsed="false">
      <c r="A490" s="870"/>
      <c r="B490" s="881"/>
      <c r="C490" s="886" t="s">
        <v>516</v>
      </c>
      <c r="D490" s="887" t="n">
        <v>0</v>
      </c>
      <c r="E490" s="887" t="n">
        <v>0</v>
      </c>
      <c r="F490" s="887" t="n">
        <v>0</v>
      </c>
      <c r="G490" s="887" t="n">
        <v>0</v>
      </c>
      <c r="H490" s="887" t="n">
        <v>0</v>
      </c>
      <c r="I490" s="888" t="n">
        <v>0</v>
      </c>
      <c r="J490" s="889"/>
      <c r="L490" s="468"/>
      <c r="M490" s="468"/>
      <c r="N490" s="468"/>
      <c r="O490" s="468"/>
      <c r="P490" s="468"/>
      <c r="Q490" s="468"/>
      <c r="R490" s="468"/>
      <c r="S490" s="837"/>
    </row>
    <row r="491" customFormat="false" ht="21.75" hidden="false" customHeight="true" outlineLevel="0" collapsed="false">
      <c r="A491" s="870"/>
      <c r="B491" s="881"/>
      <c r="C491" s="890" t="s">
        <v>517</v>
      </c>
      <c r="D491" s="891" t="n">
        <f aca="false">ROUND(((D489/30)*D490),2)</f>
        <v>0</v>
      </c>
      <c r="E491" s="891" t="n">
        <f aca="false">ROUND(((E489/30)*E490),2)</f>
        <v>0</v>
      </c>
      <c r="F491" s="891" t="n">
        <f aca="false">ROUND(((F489/30)*F490),2)</f>
        <v>0</v>
      </c>
      <c r="G491" s="891" t="n">
        <f aca="false">ROUND(((G489/30)*G490),2)</f>
        <v>0</v>
      </c>
      <c r="H491" s="891" t="n">
        <f aca="false">ROUND(((H489/30)*H490),2)</f>
        <v>0</v>
      </c>
      <c r="I491" s="892" t="n">
        <f aca="false">ROUND(((I489/30)*I490),2)</f>
        <v>0</v>
      </c>
      <c r="J491" s="893"/>
      <c r="L491" s="468"/>
      <c r="M491" s="468"/>
      <c r="N491" s="468"/>
      <c r="O491" s="468"/>
      <c r="P491" s="468"/>
      <c r="Q491" s="468"/>
      <c r="R491" s="468"/>
      <c r="S491" s="837"/>
    </row>
    <row r="492" customFormat="false" ht="39" hidden="false" customHeight="true" outlineLevel="0" collapsed="false">
      <c r="A492" s="894" t="s">
        <v>518</v>
      </c>
      <c r="B492" s="894"/>
      <c r="C492" s="894"/>
      <c r="D492" s="895" t="n">
        <f aca="false">D488+D491</f>
        <v>0</v>
      </c>
      <c r="E492" s="895" t="n">
        <f aca="false">E488+E491</f>
        <v>0</v>
      </c>
      <c r="F492" s="895" t="n">
        <f aca="false">F488+F491</f>
        <v>0</v>
      </c>
      <c r="G492" s="895" t="n">
        <f aca="false">G488+G491</f>
        <v>0</v>
      </c>
      <c r="H492" s="895" t="n">
        <f aca="false">H488+H491</f>
        <v>0</v>
      </c>
      <c r="I492" s="896" t="n">
        <f aca="false">I488+I491</f>
        <v>0</v>
      </c>
      <c r="J492" s="897"/>
      <c r="L492" s="468"/>
      <c r="M492" s="468"/>
      <c r="N492" s="468"/>
      <c r="O492" s="468"/>
      <c r="P492" s="468"/>
      <c r="Q492" s="468"/>
      <c r="R492" s="468"/>
      <c r="S492" s="837"/>
    </row>
    <row r="493" customFormat="false" ht="39.75" hidden="false" customHeight="true" outlineLevel="0" collapsed="false">
      <c r="A493" s="898" t="str">
        <f aca="false">A18</f>
        <v>TOTAL CATEGORIA</v>
      </c>
      <c r="B493" s="899"/>
      <c r="C493" s="899"/>
      <c r="D493" s="900" t="n">
        <f aca="false">D486-D492</f>
        <v>8755.7</v>
      </c>
      <c r="E493" s="900" t="n">
        <f aca="false">E486-E492</f>
        <v>0</v>
      </c>
      <c r="F493" s="900" t="n">
        <f aca="false">F486-F492</f>
        <v>0</v>
      </c>
      <c r="G493" s="900" t="n">
        <f aca="false">G486-G492</f>
        <v>17327.38</v>
      </c>
      <c r="H493" s="900" t="n">
        <f aca="false">H486-H492</f>
        <v>0</v>
      </c>
      <c r="I493" s="901" t="n">
        <f aca="false">I486-I492</f>
        <v>0</v>
      </c>
      <c r="J493" s="902"/>
      <c r="L493" s="468"/>
      <c r="M493" s="468"/>
      <c r="N493" s="468"/>
      <c r="O493" s="468"/>
      <c r="P493" s="468"/>
      <c r="Q493" s="468"/>
      <c r="R493" s="468"/>
      <c r="S493" s="837"/>
    </row>
    <row r="494" customFormat="false" ht="27.75" hidden="false" customHeight="true" outlineLevel="0" collapsed="false">
      <c r="A494" s="903" t="s">
        <v>534</v>
      </c>
      <c r="B494" s="903"/>
      <c r="C494" s="903"/>
      <c r="D494" s="903"/>
      <c r="E494" s="903"/>
      <c r="F494" s="903"/>
      <c r="G494" s="903"/>
      <c r="H494" s="903"/>
      <c r="I494" s="904" t="n">
        <f aca="false">SUM(D493:I493)</f>
        <v>26083.08</v>
      </c>
      <c r="J494" s="905" t="n">
        <f aca="false">RESUMO!F59</f>
        <v>0</v>
      </c>
      <c r="L494" s="468"/>
      <c r="M494" s="468"/>
      <c r="N494" s="468"/>
      <c r="O494" s="468"/>
      <c r="P494" s="468"/>
      <c r="Q494" s="468"/>
      <c r="R494" s="468"/>
      <c r="S494" s="837"/>
    </row>
    <row r="495" customFormat="false" ht="27.75" hidden="false" customHeight="true" outlineLevel="0" collapsed="false">
      <c r="A495" s="906" t="s">
        <v>521</v>
      </c>
      <c r="B495" s="906"/>
      <c r="C495" s="906"/>
      <c r="D495" s="906"/>
      <c r="E495" s="906"/>
      <c r="F495" s="906"/>
      <c r="G495" s="906"/>
      <c r="H495" s="906"/>
      <c r="I495" s="907" t="n">
        <f aca="false">RESUMO!N34</f>
        <v>26083.08</v>
      </c>
      <c r="J495" s="908"/>
      <c r="L495" s="468"/>
      <c r="M495" s="468"/>
      <c r="N495" s="468"/>
      <c r="O495" s="468"/>
      <c r="P495" s="468"/>
      <c r="Q495" s="468"/>
      <c r="R495" s="468"/>
      <c r="S495" s="837"/>
    </row>
    <row r="496" customFormat="false" ht="27.75" hidden="false" customHeight="true" outlineLevel="0" collapsed="false">
      <c r="A496" s="909" t="s">
        <v>522</v>
      </c>
      <c r="B496" s="909"/>
      <c r="C496" s="909"/>
      <c r="D496" s="909"/>
      <c r="E496" s="909"/>
      <c r="F496" s="909"/>
      <c r="G496" s="910"/>
      <c r="H496" s="911"/>
      <c r="I496" s="912"/>
      <c r="J496" s="912"/>
      <c r="L496" s="468"/>
      <c r="M496" s="468"/>
      <c r="N496" s="468"/>
      <c r="O496" s="468"/>
      <c r="P496" s="468"/>
      <c r="Q496" s="468"/>
      <c r="R496" s="468"/>
      <c r="S496" s="837"/>
    </row>
    <row r="497" customFormat="false" ht="27.75" hidden="false" customHeight="true" outlineLevel="0" collapsed="false">
      <c r="A497" s="913"/>
      <c r="B497" s="914"/>
      <c r="C497" s="915"/>
      <c r="D497" s="915"/>
      <c r="E497" s="915"/>
      <c r="F497" s="917"/>
      <c r="G497" s="918"/>
      <c r="H497" s="919"/>
      <c r="I497" s="920"/>
      <c r="J497" s="921"/>
      <c r="K497" s="258"/>
      <c r="L497" s="922"/>
      <c r="M497" s="922"/>
      <c r="N497" s="922"/>
      <c r="O497" s="922"/>
      <c r="P497" s="922"/>
      <c r="Q497" s="922"/>
      <c r="R497" s="922"/>
      <c r="S497" s="923"/>
    </row>
    <row r="498" customFormat="false" ht="27.75" hidden="false" customHeight="true" outlineLevel="0" collapsed="false">
      <c r="A498" s="913"/>
      <c r="B498" s="924"/>
      <c r="C498" s="258"/>
      <c r="D498" s="258"/>
      <c r="E498" s="258"/>
      <c r="F498" s="925"/>
      <c r="G498" s="926"/>
      <c r="H498" s="927"/>
      <c r="I498" s="928"/>
      <c r="J498" s="929"/>
      <c r="K498" s="258"/>
      <c r="L498" s="922"/>
      <c r="M498" s="922"/>
      <c r="N498" s="922"/>
      <c r="O498" s="922"/>
      <c r="P498" s="922"/>
      <c r="Q498" s="922"/>
      <c r="R498" s="922"/>
      <c r="S498" s="923"/>
    </row>
    <row r="499" customFormat="false" ht="27.75" hidden="false" customHeight="true" outlineLevel="0" collapsed="false">
      <c r="A499" s="930"/>
      <c r="B499" s="930"/>
      <c r="C499" s="930"/>
      <c r="D499" s="930"/>
      <c r="E499" s="930"/>
      <c r="F499" s="930"/>
      <c r="G499" s="931" t="s">
        <v>134</v>
      </c>
      <c r="H499" s="932" t="n">
        <f aca="false">Dados!D49</f>
        <v>0.04</v>
      </c>
      <c r="I499" s="933" t="n">
        <f aca="false">SUM(I497:I498)</f>
        <v>0</v>
      </c>
      <c r="J499" s="934"/>
      <c r="L499" s="468"/>
      <c r="M499" s="468"/>
      <c r="N499" s="468"/>
      <c r="O499" s="468"/>
      <c r="P499" s="468"/>
      <c r="Q499" s="468"/>
      <c r="R499" s="468"/>
      <c r="S499" s="837"/>
      <c r="W499" s="258"/>
      <c r="X499" s="258"/>
      <c r="Y499" s="258"/>
      <c r="Z499" s="258"/>
      <c r="AA499" s="258"/>
      <c r="AB499" s="258"/>
      <c r="AC499" s="258"/>
      <c r="AD499" s="258"/>
      <c r="AE499" s="258"/>
      <c r="AF499" s="258"/>
      <c r="AG499" s="258"/>
      <c r="AH499" s="258"/>
      <c r="AI499" s="258"/>
      <c r="AJ499" s="258"/>
      <c r="AK499" s="258"/>
      <c r="AL499" s="258"/>
      <c r="AM499" s="258"/>
      <c r="AN499" s="258"/>
      <c r="AO499" s="258"/>
      <c r="AP499" s="258"/>
      <c r="AQ499" s="258"/>
      <c r="AR499" s="258"/>
      <c r="AS499" s="258"/>
      <c r="AT499" s="258"/>
      <c r="AU499" s="258"/>
      <c r="AV499" s="258"/>
      <c r="AW499" s="258"/>
      <c r="AX499" s="258"/>
      <c r="AY499" s="258"/>
      <c r="AZ499" s="258"/>
      <c r="BA499" s="258"/>
      <c r="BB499" s="258"/>
      <c r="BC499" s="258"/>
      <c r="BD499" s="258"/>
      <c r="BE499" s="258"/>
      <c r="BF499" s="258"/>
      <c r="BG499" s="258"/>
      <c r="BH499" s="258"/>
      <c r="BI499" s="258"/>
      <c r="BJ499" s="258"/>
      <c r="BK499" s="258"/>
      <c r="BL499" s="258"/>
      <c r="BM499" s="258"/>
      <c r="BN499" s="258"/>
      <c r="BO499" s="258"/>
      <c r="BP499" s="258"/>
      <c r="BQ499" s="258"/>
      <c r="BR499" s="258"/>
      <c r="BS499" s="258"/>
      <c r="BT499" s="258"/>
      <c r="BU499" s="258"/>
      <c r="BV499" s="258"/>
      <c r="BW499" s="258"/>
      <c r="BX499" s="258"/>
      <c r="BY499" s="258"/>
      <c r="BZ499" s="258"/>
      <c r="CA499" s="258"/>
      <c r="CB499" s="258"/>
      <c r="CC499" s="258"/>
      <c r="CD499" s="258"/>
      <c r="CE499" s="258"/>
      <c r="CF499" s="258"/>
      <c r="CG499" s="258"/>
      <c r="CH499" s="258"/>
      <c r="CI499" s="258"/>
      <c r="CJ499" s="258"/>
      <c r="CK499" s="258"/>
      <c r="CL499" s="258"/>
      <c r="CM499" s="258"/>
      <c r="CN499" s="258"/>
      <c r="CO499" s="258"/>
      <c r="CP499" s="258"/>
      <c r="CQ499" s="258"/>
      <c r="CR499" s="258"/>
      <c r="CS499" s="258"/>
      <c r="CT499" s="258"/>
      <c r="CU499" s="258"/>
      <c r="CV499" s="258"/>
      <c r="CW499" s="258"/>
      <c r="CX499" s="258"/>
      <c r="CY499" s="258"/>
      <c r="CZ499" s="258"/>
      <c r="DA499" s="258"/>
      <c r="DB499" s="258"/>
      <c r="DC499" s="258"/>
      <c r="DD499" s="258"/>
      <c r="DE499" s="258"/>
      <c r="DF499" s="258"/>
      <c r="DG499" s="258"/>
      <c r="DH499" s="258"/>
      <c r="DI499" s="258"/>
      <c r="DJ499" s="258"/>
      <c r="DK499" s="258"/>
      <c r="DL499" s="258"/>
      <c r="DM499" s="258"/>
      <c r="DN499" s="258"/>
      <c r="DO499" s="258"/>
      <c r="DP499" s="258"/>
      <c r="DQ499" s="258"/>
      <c r="DR499" s="258"/>
      <c r="DS499" s="258"/>
      <c r="DT499" s="258"/>
      <c r="DU499" s="258"/>
      <c r="DV499" s="258"/>
      <c r="DW499" s="258"/>
      <c r="DX499" s="258"/>
      <c r="DY499" s="258"/>
      <c r="DZ499" s="258"/>
      <c r="EA499" s="258"/>
      <c r="EB499" s="258"/>
      <c r="EC499" s="258"/>
      <c r="ED499" s="258"/>
      <c r="EE499" s="258"/>
      <c r="EF499" s="258"/>
      <c r="EG499" s="258"/>
      <c r="EH499" s="258"/>
      <c r="EI499" s="258"/>
      <c r="EJ499" s="258"/>
      <c r="EK499" s="258"/>
      <c r="EL499" s="258"/>
      <c r="EM499" s="258"/>
      <c r="EN499" s="258"/>
      <c r="EO499" s="258"/>
      <c r="EP499" s="258"/>
      <c r="EQ499" s="258"/>
      <c r="ER499" s="258"/>
      <c r="ES499" s="258"/>
      <c r="ET499" s="258"/>
      <c r="EU499" s="258"/>
      <c r="EV499" s="258"/>
      <c r="EW499" s="258"/>
      <c r="EX499" s="258"/>
      <c r="EY499" s="258"/>
      <c r="EZ499" s="258"/>
      <c r="FA499" s="258"/>
      <c r="FB499" s="258"/>
      <c r="FC499" s="258"/>
      <c r="FD499" s="258"/>
      <c r="FE499" s="258"/>
      <c r="FF499" s="258"/>
      <c r="FG499" s="258"/>
      <c r="FH499" s="258"/>
      <c r="FI499" s="258"/>
      <c r="FJ499" s="258"/>
      <c r="FK499" s="258"/>
      <c r="FL499" s="258"/>
      <c r="FM499" s="258"/>
      <c r="FN499" s="258"/>
      <c r="FO499" s="258"/>
      <c r="FP499" s="258"/>
      <c r="FQ499" s="258"/>
      <c r="FR499" s="258"/>
      <c r="FS499" s="258"/>
      <c r="FT499" s="258"/>
      <c r="FU499" s="258"/>
      <c r="FV499" s="258"/>
      <c r="FW499" s="258"/>
      <c r="FX499" s="258"/>
      <c r="FY499" s="258"/>
      <c r="FZ499" s="258"/>
      <c r="GA499" s="258"/>
      <c r="GB499" s="258"/>
      <c r="GC499" s="258"/>
      <c r="GD499" s="258"/>
      <c r="GE499" s="258"/>
      <c r="GF499" s="258"/>
      <c r="GG499" s="258"/>
      <c r="GH499" s="258"/>
      <c r="GI499" s="258"/>
      <c r="GJ499" s="258"/>
      <c r="GK499" s="258"/>
      <c r="GL499" s="258"/>
      <c r="GM499" s="258"/>
      <c r="GN499" s="258"/>
      <c r="GO499" s="258"/>
      <c r="GP499" s="258"/>
      <c r="GQ499" s="258"/>
      <c r="GR499" s="258"/>
      <c r="GS499" s="258"/>
      <c r="GT499" s="258"/>
      <c r="GU499" s="258"/>
      <c r="GV499" s="258"/>
      <c r="GW499" s="258"/>
      <c r="GX499" s="258"/>
      <c r="GY499" s="258"/>
      <c r="GZ499" s="258"/>
      <c r="HA499" s="258"/>
      <c r="HB499" s="258"/>
      <c r="HC499" s="258"/>
      <c r="HD499" s="258"/>
      <c r="HE499" s="258"/>
      <c r="HF499" s="258"/>
      <c r="HG499" s="258"/>
      <c r="HH499" s="258"/>
      <c r="HI499" s="258"/>
      <c r="HJ499" s="258"/>
      <c r="HK499" s="258"/>
      <c r="HL499" s="258"/>
      <c r="HM499" s="258"/>
      <c r="HN499" s="258"/>
      <c r="HO499" s="258"/>
      <c r="HP499" s="258"/>
      <c r="HQ499" s="258"/>
      <c r="HR499" s="258"/>
      <c r="HS499" s="258"/>
      <c r="HT499" s="258"/>
      <c r="HU499" s="258"/>
      <c r="HV499" s="258"/>
      <c r="HW499" s="258"/>
      <c r="HX499" s="258"/>
      <c r="HY499" s="258"/>
      <c r="HZ499" s="258"/>
      <c r="IA499" s="258"/>
      <c r="IB499" s="258"/>
      <c r="IC499" s="258"/>
      <c r="ID499" s="258"/>
      <c r="IE499" s="258"/>
      <c r="IF499" s="258"/>
      <c r="IG499" s="258"/>
      <c r="IH499" s="258"/>
      <c r="II499" s="258"/>
      <c r="IJ499" s="258"/>
      <c r="IK499" s="258"/>
      <c r="IL499" s="258"/>
      <c r="IM499" s="258"/>
      <c r="IN499" s="258"/>
      <c r="IO499" s="258"/>
      <c r="IP499" s="258"/>
      <c r="IQ499" s="258"/>
      <c r="IR499" s="258"/>
      <c r="IS499" s="258"/>
      <c r="IT499" s="258"/>
      <c r="IU499" s="258"/>
      <c r="IV499" s="258"/>
      <c r="IW499" s="258"/>
      <c r="IX499" s="258"/>
      <c r="IY499" s="258"/>
      <c r="IZ499" s="258"/>
      <c r="JA499" s="258"/>
      <c r="JB499" s="258"/>
      <c r="JC499" s="258"/>
      <c r="JD499" s="258"/>
      <c r="JE499" s="258"/>
      <c r="JF499" s="258"/>
      <c r="JG499" s="258"/>
      <c r="JH499" s="258"/>
      <c r="JI499" s="258"/>
      <c r="JJ499" s="258"/>
      <c r="JK499" s="258"/>
      <c r="JL499" s="258"/>
      <c r="JM499" s="258"/>
      <c r="JN499" s="258"/>
      <c r="JO499" s="258"/>
      <c r="JP499" s="258"/>
      <c r="JQ499" s="258"/>
      <c r="JR499" s="258"/>
      <c r="JS499" s="258"/>
      <c r="JT499" s="258"/>
      <c r="JU499" s="258"/>
      <c r="JV499" s="258"/>
      <c r="JW499" s="258"/>
      <c r="JX499" s="258"/>
      <c r="JY499" s="258"/>
      <c r="JZ499" s="258"/>
      <c r="KA499" s="258"/>
      <c r="KB499" s="258"/>
      <c r="KC499" s="258"/>
      <c r="KD499" s="258"/>
      <c r="KE499" s="258"/>
      <c r="KF499" s="258"/>
      <c r="KG499" s="258"/>
      <c r="KH499" s="258"/>
      <c r="KI499" s="258"/>
      <c r="KJ499" s="258"/>
      <c r="KK499" s="258"/>
      <c r="KL499" s="258"/>
      <c r="KM499" s="258"/>
      <c r="KN499" s="258"/>
      <c r="KO499" s="258"/>
      <c r="KP499" s="258"/>
      <c r="KQ499" s="258"/>
      <c r="KR499" s="258"/>
      <c r="KS499" s="258"/>
      <c r="KT499" s="258"/>
      <c r="KU499" s="258"/>
      <c r="KV499" s="258"/>
      <c r="KW499" s="258"/>
      <c r="KX499" s="258"/>
      <c r="KY499" s="258"/>
      <c r="KZ499" s="258"/>
      <c r="LA499" s="258"/>
      <c r="LB499" s="258"/>
      <c r="LC499" s="258"/>
      <c r="LD499" s="258"/>
      <c r="LE499" s="258"/>
      <c r="LF499" s="258"/>
      <c r="LG499" s="258"/>
      <c r="LH499" s="258"/>
      <c r="LI499" s="258"/>
      <c r="LJ499" s="258"/>
      <c r="LK499" s="258"/>
      <c r="LL499" s="258"/>
      <c r="LM499" s="258"/>
      <c r="LN499" s="258"/>
      <c r="LO499" s="258"/>
      <c r="LP499" s="258"/>
      <c r="LQ499" s="258"/>
      <c r="LR499" s="258"/>
      <c r="LS499" s="258"/>
      <c r="LT499" s="258"/>
      <c r="LU499" s="258"/>
      <c r="LV499" s="258"/>
      <c r="LW499" s="258"/>
      <c r="LX499" s="258"/>
      <c r="LY499" s="258"/>
      <c r="LZ499" s="258"/>
      <c r="MA499" s="258"/>
      <c r="MB499" s="258"/>
      <c r="MC499" s="258"/>
      <c r="MD499" s="258"/>
      <c r="ME499" s="258"/>
      <c r="MF499" s="258"/>
      <c r="MG499" s="258"/>
      <c r="MH499" s="258"/>
      <c r="MI499" s="258"/>
      <c r="MJ499" s="258"/>
      <c r="MK499" s="258"/>
      <c r="ML499" s="258"/>
      <c r="MM499" s="258"/>
      <c r="MN499" s="258"/>
      <c r="MO499" s="258"/>
      <c r="MP499" s="258"/>
      <c r="MQ499" s="258"/>
      <c r="MR499" s="258"/>
      <c r="MS499" s="258"/>
      <c r="MT499" s="258"/>
      <c r="MU499" s="258"/>
      <c r="MV499" s="258"/>
      <c r="MW499" s="258"/>
      <c r="MX499" s="258"/>
      <c r="MY499" s="258"/>
      <c r="MZ499" s="258"/>
      <c r="NA499" s="258"/>
      <c r="NB499" s="258"/>
      <c r="NC499" s="258"/>
      <c r="ND499" s="258"/>
      <c r="NE499" s="258"/>
      <c r="NF499" s="258"/>
      <c r="NG499" s="258"/>
      <c r="NH499" s="258"/>
      <c r="NI499" s="258"/>
      <c r="NJ499" s="258"/>
      <c r="NK499" s="258"/>
      <c r="NL499" s="258"/>
      <c r="NM499" s="258"/>
      <c r="NN499" s="258"/>
      <c r="NO499" s="258"/>
      <c r="NP499" s="258"/>
      <c r="NQ499" s="258"/>
      <c r="NR499" s="258"/>
      <c r="NS499" s="258"/>
      <c r="NT499" s="258"/>
      <c r="NU499" s="258"/>
      <c r="NV499" s="258"/>
      <c r="NW499" s="258"/>
      <c r="NX499" s="258"/>
      <c r="NY499" s="258"/>
      <c r="NZ499" s="258"/>
      <c r="OA499" s="258"/>
      <c r="OB499" s="258"/>
      <c r="OC499" s="258"/>
      <c r="OD499" s="258"/>
      <c r="OE499" s="258"/>
      <c r="OF499" s="258"/>
      <c r="OG499" s="258"/>
      <c r="OH499" s="258"/>
      <c r="OI499" s="258"/>
      <c r="OJ499" s="258"/>
      <c r="OK499" s="258"/>
      <c r="OL499" s="258"/>
      <c r="OM499" s="258"/>
      <c r="ON499" s="258"/>
      <c r="OO499" s="258"/>
      <c r="OP499" s="258"/>
      <c r="OQ499" s="258"/>
      <c r="OR499" s="258"/>
      <c r="OS499" s="258"/>
      <c r="OT499" s="258"/>
      <c r="OU499" s="258"/>
      <c r="OV499" s="258"/>
      <c r="OW499" s="258"/>
      <c r="OX499" s="258"/>
      <c r="OY499" s="258"/>
      <c r="OZ499" s="258"/>
      <c r="PA499" s="258"/>
      <c r="PB499" s="258"/>
      <c r="PC499" s="258"/>
      <c r="PD499" s="258"/>
      <c r="PE499" s="258"/>
      <c r="PF499" s="258"/>
      <c r="PG499" s="258"/>
      <c r="PH499" s="258"/>
      <c r="PI499" s="258"/>
      <c r="PJ499" s="258"/>
      <c r="PK499" s="258"/>
      <c r="PL499" s="258"/>
      <c r="PM499" s="258"/>
      <c r="PN499" s="258"/>
      <c r="PO499" s="258"/>
      <c r="PP499" s="258"/>
      <c r="PQ499" s="258"/>
      <c r="PR499" s="258"/>
      <c r="PS499" s="258"/>
      <c r="PT499" s="258"/>
      <c r="PU499" s="258"/>
      <c r="PV499" s="258"/>
      <c r="PW499" s="258"/>
      <c r="PX499" s="258"/>
      <c r="PY499" s="258"/>
      <c r="PZ499" s="258"/>
      <c r="QA499" s="258"/>
      <c r="QB499" s="258"/>
      <c r="QC499" s="258"/>
      <c r="QD499" s="258"/>
      <c r="QE499" s="258"/>
      <c r="QF499" s="258"/>
      <c r="QG499" s="258"/>
      <c r="QH499" s="258"/>
      <c r="QI499" s="258"/>
      <c r="QJ499" s="258"/>
      <c r="QK499" s="258"/>
      <c r="QL499" s="258"/>
      <c r="QM499" s="258"/>
      <c r="QN499" s="258"/>
      <c r="QO499" s="258"/>
      <c r="QP499" s="258"/>
      <c r="QQ499" s="258"/>
      <c r="QR499" s="258"/>
      <c r="QS499" s="258"/>
      <c r="QT499" s="258"/>
      <c r="QU499" s="258"/>
      <c r="QV499" s="258"/>
      <c r="QW499" s="258"/>
      <c r="QX499" s="258"/>
      <c r="QY499" s="258"/>
      <c r="QZ499" s="258"/>
      <c r="RA499" s="258"/>
      <c r="RB499" s="258"/>
      <c r="RC499" s="258"/>
      <c r="RD499" s="258"/>
      <c r="RE499" s="258"/>
      <c r="RF499" s="258"/>
      <c r="RG499" s="258"/>
      <c r="RH499" s="258"/>
      <c r="RI499" s="258"/>
      <c r="RJ499" s="258"/>
      <c r="RK499" s="258"/>
      <c r="RL499" s="258"/>
      <c r="RM499" s="258"/>
      <c r="RN499" s="258"/>
      <c r="RO499" s="258"/>
      <c r="RP499" s="258"/>
      <c r="RQ499" s="258"/>
      <c r="RR499" s="258"/>
      <c r="RS499" s="258"/>
      <c r="RT499" s="258"/>
      <c r="RU499" s="258"/>
      <c r="RV499" s="258"/>
      <c r="RW499" s="258"/>
      <c r="RX499" s="258"/>
      <c r="RY499" s="258"/>
      <c r="RZ499" s="258"/>
      <c r="SA499" s="258"/>
      <c r="SB499" s="258"/>
      <c r="SC499" s="258"/>
      <c r="SD499" s="258"/>
      <c r="SE499" s="258"/>
      <c r="SF499" s="258"/>
      <c r="SG499" s="258"/>
      <c r="SH499" s="258"/>
      <c r="SI499" s="258"/>
      <c r="SJ499" s="258"/>
      <c r="SK499" s="258"/>
      <c r="SL499" s="258"/>
      <c r="SM499" s="258"/>
      <c r="SN499" s="258"/>
      <c r="SO499" s="258"/>
      <c r="SP499" s="258"/>
      <c r="SQ499" s="258"/>
      <c r="SR499" s="258"/>
      <c r="SS499" s="258"/>
      <c r="ST499" s="258"/>
      <c r="SU499" s="258"/>
      <c r="SV499" s="258"/>
      <c r="SW499" s="258"/>
      <c r="SX499" s="258"/>
      <c r="SY499" s="258"/>
      <c r="SZ499" s="258"/>
      <c r="TA499" s="258"/>
      <c r="TB499" s="258"/>
      <c r="TC499" s="258"/>
      <c r="TD499" s="258"/>
      <c r="TE499" s="258"/>
      <c r="TF499" s="258"/>
      <c r="TG499" s="258"/>
      <c r="TH499" s="258"/>
      <c r="TI499" s="258"/>
      <c r="TJ499" s="258"/>
      <c r="TK499" s="258"/>
      <c r="TL499" s="258"/>
      <c r="TM499" s="258"/>
      <c r="TN499" s="258"/>
      <c r="TO499" s="258"/>
      <c r="TP499" s="258"/>
      <c r="TQ499" s="258"/>
      <c r="TR499" s="258"/>
      <c r="TS499" s="258"/>
      <c r="TT499" s="258"/>
      <c r="TU499" s="258"/>
      <c r="TV499" s="258"/>
      <c r="TW499" s="258"/>
      <c r="TX499" s="258"/>
      <c r="TY499" s="258"/>
      <c r="TZ499" s="258"/>
      <c r="UA499" s="258"/>
      <c r="UB499" s="258"/>
      <c r="UC499" s="258"/>
      <c r="UD499" s="258"/>
      <c r="UE499" s="258"/>
      <c r="UF499" s="258"/>
      <c r="UG499" s="258"/>
      <c r="UH499" s="258"/>
      <c r="UI499" s="258"/>
      <c r="UJ499" s="258"/>
      <c r="UK499" s="258"/>
      <c r="UL499" s="258"/>
      <c r="UM499" s="258"/>
      <c r="UN499" s="258"/>
      <c r="UO499" s="258"/>
      <c r="UP499" s="258"/>
      <c r="UQ499" s="258"/>
      <c r="UR499" s="258"/>
      <c r="US499" s="258"/>
      <c r="UT499" s="258"/>
      <c r="UU499" s="258"/>
      <c r="UV499" s="258"/>
      <c r="UW499" s="258"/>
      <c r="UX499" s="258"/>
      <c r="UY499" s="258"/>
      <c r="UZ499" s="258"/>
      <c r="VA499" s="258"/>
      <c r="VB499" s="258"/>
      <c r="VC499" s="258"/>
      <c r="VD499" s="258"/>
      <c r="VE499" s="258"/>
      <c r="VF499" s="258"/>
      <c r="VG499" s="258"/>
      <c r="VH499" s="258"/>
      <c r="VI499" s="258"/>
      <c r="VJ499" s="258"/>
      <c r="VK499" s="258"/>
      <c r="VL499" s="258"/>
      <c r="VM499" s="258"/>
      <c r="VN499" s="258"/>
      <c r="VO499" s="258"/>
      <c r="VP499" s="258"/>
      <c r="VQ499" s="258"/>
      <c r="VR499" s="258"/>
      <c r="VS499" s="258"/>
      <c r="VT499" s="258"/>
      <c r="VU499" s="258"/>
      <c r="VV499" s="258"/>
      <c r="VW499" s="258"/>
      <c r="VX499" s="258"/>
      <c r="VY499" s="258"/>
      <c r="VZ499" s="258"/>
      <c r="WA499" s="258"/>
      <c r="WB499" s="258"/>
      <c r="WC499" s="258"/>
      <c r="WD499" s="258"/>
      <c r="WE499" s="258"/>
      <c r="WF499" s="258"/>
      <c r="WG499" s="258"/>
      <c r="WH499" s="258"/>
      <c r="WI499" s="258"/>
      <c r="WJ499" s="258"/>
      <c r="WK499" s="258"/>
      <c r="WL499" s="258"/>
      <c r="WM499" s="258"/>
      <c r="WN499" s="258"/>
      <c r="WO499" s="258"/>
      <c r="WP499" s="258"/>
      <c r="WQ499" s="258"/>
      <c r="WR499" s="258"/>
      <c r="WS499" s="258"/>
      <c r="WT499" s="258"/>
      <c r="WU499" s="258"/>
      <c r="WV499" s="258"/>
      <c r="WW499" s="258"/>
      <c r="WX499" s="258"/>
      <c r="WY499" s="258"/>
      <c r="WZ499" s="258"/>
      <c r="XA499" s="258"/>
      <c r="XB499" s="258"/>
      <c r="XC499" s="258"/>
      <c r="XD499" s="258"/>
      <c r="XE499" s="258"/>
      <c r="XF499" s="258"/>
      <c r="XG499" s="258"/>
      <c r="XH499" s="258"/>
      <c r="XI499" s="258"/>
      <c r="XJ499" s="258"/>
      <c r="XK499" s="258"/>
      <c r="XL499" s="258"/>
      <c r="XM499" s="258"/>
      <c r="XN499" s="258"/>
      <c r="XO499" s="258"/>
      <c r="XP499" s="258"/>
      <c r="XQ499" s="258"/>
      <c r="XR499" s="258"/>
      <c r="XS499" s="258"/>
      <c r="XT499" s="258"/>
      <c r="XU499" s="258"/>
      <c r="XV499" s="258"/>
      <c r="XW499" s="258"/>
      <c r="XX499" s="258"/>
      <c r="XY499" s="258"/>
      <c r="XZ499" s="258"/>
      <c r="YA499" s="258"/>
      <c r="YB499" s="258"/>
      <c r="YC499" s="258"/>
      <c r="YD499" s="258"/>
      <c r="YE499" s="258"/>
      <c r="YF499" s="258"/>
      <c r="YG499" s="258"/>
      <c r="YH499" s="258"/>
      <c r="YI499" s="258"/>
      <c r="YJ499" s="258"/>
      <c r="YK499" s="258"/>
      <c r="YL499" s="258"/>
      <c r="YM499" s="258"/>
      <c r="YN499" s="258"/>
      <c r="YO499" s="258"/>
      <c r="YP499" s="258"/>
      <c r="YQ499" s="258"/>
      <c r="YR499" s="258"/>
      <c r="YS499" s="258"/>
      <c r="YT499" s="258"/>
      <c r="YU499" s="258"/>
      <c r="YV499" s="258"/>
      <c r="YW499" s="258"/>
      <c r="YX499" s="258"/>
      <c r="YY499" s="258"/>
      <c r="YZ499" s="258"/>
      <c r="ZA499" s="258"/>
      <c r="ZB499" s="258"/>
      <c r="ZC499" s="258"/>
      <c r="ZD499" s="258"/>
      <c r="ZE499" s="258"/>
      <c r="ZF499" s="258"/>
      <c r="ZG499" s="258"/>
      <c r="ZH499" s="258"/>
      <c r="ZI499" s="258"/>
      <c r="ZJ499" s="258"/>
      <c r="ZK499" s="258"/>
      <c r="ZL499" s="258"/>
      <c r="ZM499" s="258"/>
      <c r="ZN499" s="258"/>
      <c r="ZO499" s="258"/>
      <c r="ZP499" s="258"/>
      <c r="ZQ499" s="258"/>
      <c r="ZR499" s="258"/>
      <c r="ZS499" s="258"/>
      <c r="ZT499" s="258"/>
      <c r="ZU499" s="258"/>
      <c r="ZV499" s="258"/>
      <c r="ZW499" s="258"/>
      <c r="ZX499" s="258"/>
      <c r="ZY499" s="258"/>
      <c r="ZZ499" s="258"/>
      <c r="AAA499" s="258"/>
      <c r="AAB499" s="258"/>
      <c r="AAC499" s="258"/>
      <c r="AAD499" s="258"/>
      <c r="AAE499" s="258"/>
      <c r="AAF499" s="258"/>
      <c r="AAG499" s="258"/>
      <c r="AAH499" s="258"/>
      <c r="AAI499" s="258"/>
      <c r="AAJ499" s="258"/>
      <c r="AAK499" s="258"/>
      <c r="AAL499" s="258"/>
      <c r="AAM499" s="258"/>
      <c r="AAN499" s="258"/>
      <c r="AAO499" s="258"/>
      <c r="AAP499" s="258"/>
      <c r="AAQ499" s="258"/>
      <c r="AAR499" s="258"/>
      <c r="AAS499" s="258"/>
      <c r="AAT499" s="258"/>
      <c r="AAU499" s="258"/>
      <c r="AAV499" s="258"/>
      <c r="AAW499" s="258"/>
      <c r="AAX499" s="258"/>
      <c r="AAY499" s="258"/>
      <c r="AAZ499" s="258"/>
      <c r="ABA499" s="258"/>
      <c r="ABB499" s="258"/>
      <c r="ABC499" s="258"/>
      <c r="ABD499" s="258"/>
      <c r="ABE499" s="258"/>
      <c r="ABF499" s="258"/>
      <c r="ABG499" s="258"/>
      <c r="ABH499" s="258"/>
      <c r="ABI499" s="258"/>
      <c r="ABJ499" s="258"/>
      <c r="ABK499" s="258"/>
      <c r="ABL499" s="258"/>
      <c r="ABM499" s="258"/>
      <c r="ABN499" s="258"/>
      <c r="ABO499" s="258"/>
      <c r="ABP499" s="258"/>
      <c r="ABQ499" s="258"/>
      <c r="ABR499" s="258"/>
      <c r="ABS499" s="258"/>
      <c r="ABT499" s="258"/>
      <c r="ABU499" s="258"/>
      <c r="ABV499" s="258"/>
      <c r="ABW499" s="258"/>
      <c r="ABX499" s="258"/>
      <c r="ABY499" s="258"/>
      <c r="ABZ499" s="258"/>
      <c r="ACA499" s="258"/>
      <c r="ACB499" s="258"/>
      <c r="ACC499" s="258"/>
      <c r="ACD499" s="258"/>
      <c r="ACE499" s="258"/>
      <c r="ACF499" s="258"/>
      <c r="ACG499" s="258"/>
      <c r="ACH499" s="258"/>
      <c r="ACI499" s="258"/>
      <c r="ACJ499" s="258"/>
      <c r="ACK499" s="258"/>
      <c r="ACL499" s="258"/>
      <c r="ACM499" s="258"/>
      <c r="ACN499" s="258"/>
      <c r="ACO499" s="258"/>
      <c r="ACP499" s="258"/>
      <c r="ACQ499" s="258"/>
      <c r="ACR499" s="258"/>
      <c r="ACS499" s="258"/>
      <c r="ACT499" s="258"/>
      <c r="ACU499" s="258"/>
      <c r="ACV499" s="258"/>
      <c r="ACW499" s="258"/>
      <c r="ACX499" s="258"/>
      <c r="ACY499" s="258"/>
      <c r="ACZ499" s="258"/>
      <c r="ADA499" s="258"/>
      <c r="ADB499" s="258"/>
      <c r="ADC499" s="258"/>
      <c r="ADD499" s="258"/>
      <c r="ADE499" s="258"/>
      <c r="ADF499" s="258"/>
      <c r="ADG499" s="258"/>
      <c r="ADH499" s="258"/>
      <c r="ADI499" s="258"/>
      <c r="ADJ499" s="258"/>
      <c r="ADK499" s="258"/>
      <c r="ADL499" s="258"/>
      <c r="ADM499" s="258"/>
      <c r="ADN499" s="258"/>
      <c r="ADO499" s="258"/>
      <c r="ADP499" s="258"/>
      <c r="ADQ499" s="258"/>
      <c r="ADR499" s="258"/>
      <c r="ADS499" s="258"/>
      <c r="ADT499" s="258"/>
      <c r="ADU499" s="258"/>
      <c r="ADV499" s="258"/>
      <c r="ADW499" s="258"/>
      <c r="ADX499" s="258"/>
      <c r="ADY499" s="258"/>
      <c r="ADZ499" s="258"/>
      <c r="AEA499" s="258"/>
      <c r="AEB499" s="258"/>
      <c r="AEC499" s="258"/>
      <c r="AED499" s="258"/>
      <c r="AEE499" s="258"/>
      <c r="AEF499" s="258"/>
      <c r="AEG499" s="258"/>
      <c r="AEH499" s="258"/>
      <c r="AEI499" s="258"/>
      <c r="AEJ499" s="258"/>
      <c r="AEK499" s="258"/>
      <c r="AEL499" s="258"/>
      <c r="AEM499" s="258"/>
      <c r="AEN499" s="258"/>
      <c r="AEO499" s="258"/>
      <c r="AEP499" s="258"/>
      <c r="AEQ499" s="258"/>
      <c r="AER499" s="258"/>
      <c r="AES499" s="258"/>
      <c r="AET499" s="258"/>
      <c r="AEU499" s="258"/>
      <c r="AEV499" s="258"/>
      <c r="AEW499" s="258"/>
      <c r="AEX499" s="258"/>
      <c r="AEY499" s="258"/>
      <c r="AEZ499" s="258"/>
      <c r="AFA499" s="258"/>
      <c r="AFB499" s="258"/>
      <c r="AFC499" s="258"/>
      <c r="AFD499" s="258"/>
      <c r="AFE499" s="258"/>
      <c r="AFF499" s="258"/>
      <c r="AFG499" s="258"/>
      <c r="AFH499" s="258"/>
      <c r="AFI499" s="258"/>
      <c r="AFJ499" s="258"/>
      <c r="AFK499" s="258"/>
      <c r="AFL499" s="258"/>
      <c r="AFM499" s="258"/>
      <c r="AFN499" s="258"/>
      <c r="AFO499" s="258"/>
      <c r="AFP499" s="258"/>
      <c r="AFQ499" s="258"/>
      <c r="AFR499" s="258"/>
      <c r="AFS499" s="258"/>
      <c r="AFT499" s="258"/>
      <c r="AFU499" s="258"/>
      <c r="AFV499" s="258"/>
      <c r="AFW499" s="258"/>
      <c r="AFX499" s="258"/>
      <c r="AFY499" s="258"/>
      <c r="AFZ499" s="258"/>
      <c r="AGA499" s="258"/>
      <c r="AGB499" s="258"/>
      <c r="AGC499" s="258"/>
      <c r="AGD499" s="258"/>
      <c r="AGE499" s="258"/>
      <c r="AGF499" s="258"/>
      <c r="AGG499" s="258"/>
      <c r="AGH499" s="258"/>
      <c r="AGI499" s="258"/>
      <c r="AGJ499" s="258"/>
      <c r="AGK499" s="258"/>
      <c r="AGL499" s="258"/>
      <c r="AGM499" s="258"/>
      <c r="AGN499" s="258"/>
      <c r="AGO499" s="258"/>
      <c r="AGP499" s="258"/>
      <c r="AGQ499" s="258"/>
      <c r="AGR499" s="258"/>
      <c r="AGS499" s="258"/>
      <c r="AGT499" s="258"/>
      <c r="AGU499" s="258"/>
      <c r="AGV499" s="258"/>
      <c r="AGW499" s="258"/>
      <c r="AGX499" s="258"/>
      <c r="AGY499" s="258"/>
      <c r="AGZ499" s="258"/>
      <c r="AHA499" s="258"/>
      <c r="AHB499" s="258"/>
      <c r="AHC499" s="258"/>
      <c r="AHD499" s="258"/>
      <c r="AHE499" s="258"/>
      <c r="AHF499" s="258"/>
      <c r="AHG499" s="258"/>
      <c r="AHH499" s="258"/>
      <c r="AHI499" s="258"/>
      <c r="AHJ499" s="258"/>
      <c r="AHK499" s="258"/>
      <c r="AHL499" s="258"/>
      <c r="AHM499" s="258"/>
      <c r="AHN499" s="258"/>
      <c r="AHO499" s="258"/>
      <c r="AHP499" s="258"/>
      <c r="AHQ499" s="258"/>
      <c r="AHR499" s="258"/>
      <c r="AHS499" s="258"/>
      <c r="AHT499" s="258"/>
      <c r="AHU499" s="258"/>
      <c r="AHV499" s="258"/>
      <c r="AHW499" s="258"/>
      <c r="AHX499" s="258"/>
      <c r="AHY499" s="258"/>
      <c r="AHZ499" s="258"/>
      <c r="AIA499" s="258"/>
      <c r="AIB499" s="258"/>
      <c r="AIC499" s="258"/>
      <c r="AID499" s="258"/>
      <c r="AIE499" s="258"/>
      <c r="AIF499" s="258"/>
      <c r="AIG499" s="258"/>
      <c r="AIH499" s="258"/>
      <c r="AII499" s="258"/>
      <c r="AIJ499" s="258"/>
      <c r="AIK499" s="258"/>
      <c r="AIL499" s="258"/>
      <c r="AIM499" s="258"/>
      <c r="AIN499" s="258"/>
      <c r="AIO499" s="258"/>
      <c r="AIP499" s="258"/>
      <c r="AIQ499" s="258"/>
      <c r="AIR499" s="258"/>
      <c r="AIS499" s="258"/>
      <c r="AIT499" s="258"/>
      <c r="AIU499" s="258"/>
      <c r="AIV499" s="258"/>
      <c r="AIW499" s="258"/>
      <c r="AIX499" s="258"/>
      <c r="AIY499" s="258"/>
      <c r="AIZ499" s="258"/>
      <c r="AJA499" s="258"/>
      <c r="AJB499" s="258"/>
      <c r="AJC499" s="258"/>
      <c r="AJD499" s="258"/>
      <c r="AJE499" s="258"/>
      <c r="AJF499" s="258"/>
      <c r="AJG499" s="258"/>
      <c r="AJH499" s="258"/>
      <c r="AJI499" s="258"/>
      <c r="AJJ499" s="258"/>
      <c r="AJK499" s="258"/>
      <c r="AJL499" s="258"/>
      <c r="AJM499" s="258"/>
      <c r="AJN499" s="258"/>
      <c r="AJO499" s="258"/>
      <c r="AJP499" s="258"/>
      <c r="AJQ499" s="258"/>
      <c r="AJR499" s="258"/>
      <c r="AJS499" s="258"/>
      <c r="AJT499" s="258"/>
      <c r="AJU499" s="258"/>
      <c r="AJV499" s="258"/>
      <c r="AJW499" s="258"/>
      <c r="AJX499" s="258"/>
      <c r="AJY499" s="258"/>
      <c r="AJZ499" s="258"/>
      <c r="AKA499" s="258"/>
      <c r="AKB499" s="258"/>
      <c r="AKC499" s="258"/>
      <c r="AKD499" s="258"/>
      <c r="AKE499" s="258"/>
      <c r="AKF499" s="258"/>
      <c r="AKG499" s="258"/>
      <c r="AKH499" s="258"/>
      <c r="AKI499" s="258"/>
      <c r="AKJ499" s="258"/>
      <c r="AKK499" s="258"/>
      <c r="AKL499" s="258"/>
      <c r="AKM499" s="258"/>
      <c r="AKN499" s="258"/>
      <c r="AKO499" s="258"/>
      <c r="AKP499" s="258"/>
      <c r="AKQ499" s="258"/>
      <c r="AKR499" s="258"/>
      <c r="AKS499" s="258"/>
      <c r="AKT499" s="258"/>
      <c r="AKU499" s="258"/>
      <c r="AKV499" s="258"/>
      <c r="AKW499" s="258"/>
      <c r="AKX499" s="258"/>
      <c r="AKY499" s="258"/>
      <c r="AKZ499" s="258"/>
      <c r="ALA499" s="258"/>
      <c r="ALB499" s="258"/>
      <c r="ALC499" s="258"/>
      <c r="ALD499" s="258"/>
      <c r="ALE499" s="258"/>
      <c r="ALF499" s="258"/>
      <c r="ALG499" s="258"/>
      <c r="ALH499" s="258"/>
      <c r="ALI499" s="258"/>
      <c r="ALJ499" s="258"/>
      <c r="ALK499" s="258"/>
      <c r="ALL499" s="258"/>
      <c r="ALM499" s="258"/>
      <c r="ALN499" s="258"/>
      <c r="ALO499" s="258"/>
      <c r="ALP499" s="258"/>
      <c r="ALQ499" s="258"/>
      <c r="ALR499" s="258"/>
      <c r="ALS499" s="258"/>
      <c r="ALT499" s="258"/>
      <c r="ALU499" s="258"/>
      <c r="ALV499" s="258"/>
      <c r="ALW499" s="258"/>
      <c r="ALX499" s="258"/>
      <c r="ALY499" s="258"/>
      <c r="ALZ499" s="258"/>
      <c r="AMA499" s="258"/>
      <c r="AMB499" s="258"/>
      <c r="AMC499" s="258"/>
    </row>
    <row r="500" customFormat="false" ht="39.75" hidden="false" customHeight="true" outlineLevel="0" collapsed="false">
      <c r="A500" s="935" t="str">
        <f aca="false">A482</f>
        <v>SUBSEÇÃO JUDICIÁRIA DE VIÇOSA </v>
      </c>
      <c r="B500" s="935"/>
      <c r="C500" s="935"/>
      <c r="D500" s="935"/>
      <c r="E500" s="935"/>
      <c r="F500" s="935"/>
      <c r="G500" s="935"/>
      <c r="H500" s="935"/>
      <c r="I500" s="936" t="n">
        <f aca="false">I495+I499</f>
        <v>26083.08</v>
      </c>
      <c r="J500" s="937"/>
      <c r="L500" s="944"/>
      <c r="M500" s="944"/>
      <c r="N500" s="944"/>
      <c r="O500" s="944"/>
      <c r="P500" s="944"/>
      <c r="Q500" s="944"/>
      <c r="R500" s="944"/>
      <c r="S500" s="945"/>
      <c r="W500" s="258"/>
      <c r="X500" s="258"/>
      <c r="Y500" s="258"/>
      <c r="Z500" s="258"/>
      <c r="AA500" s="258"/>
      <c r="AB500" s="258"/>
      <c r="AC500" s="258"/>
      <c r="AD500" s="258"/>
      <c r="AE500" s="258"/>
      <c r="AF500" s="258"/>
      <c r="AG500" s="258"/>
      <c r="AH500" s="258"/>
      <c r="AI500" s="258"/>
      <c r="AJ500" s="258"/>
      <c r="AK500" s="258"/>
      <c r="AL500" s="258"/>
      <c r="AM500" s="258"/>
      <c r="AN500" s="258"/>
      <c r="AO500" s="258"/>
      <c r="AP500" s="258"/>
      <c r="AQ500" s="258"/>
      <c r="AR500" s="258"/>
      <c r="AS500" s="258"/>
      <c r="AT500" s="258"/>
      <c r="AU500" s="258"/>
      <c r="AV500" s="258"/>
      <c r="AW500" s="258"/>
      <c r="AX500" s="258"/>
      <c r="AY500" s="258"/>
      <c r="AZ500" s="258"/>
      <c r="BA500" s="258"/>
      <c r="BB500" s="258"/>
      <c r="BC500" s="258"/>
      <c r="BD500" s="258"/>
      <c r="BE500" s="258"/>
      <c r="BF500" s="258"/>
      <c r="BG500" s="258"/>
      <c r="BH500" s="258"/>
      <c r="BI500" s="258"/>
      <c r="BJ500" s="258"/>
      <c r="BK500" s="258"/>
      <c r="BL500" s="258"/>
      <c r="BM500" s="258"/>
      <c r="BN500" s="258"/>
      <c r="BO500" s="258"/>
      <c r="BP500" s="258"/>
      <c r="BQ500" s="258"/>
      <c r="BR500" s="258"/>
      <c r="BS500" s="258"/>
      <c r="BT500" s="258"/>
      <c r="BU500" s="258"/>
      <c r="BV500" s="258"/>
      <c r="BW500" s="258"/>
      <c r="BX500" s="258"/>
      <c r="BY500" s="258"/>
      <c r="BZ500" s="258"/>
      <c r="CA500" s="258"/>
      <c r="CB500" s="258"/>
      <c r="CC500" s="258"/>
      <c r="CD500" s="258"/>
      <c r="CE500" s="258"/>
      <c r="CF500" s="258"/>
      <c r="CG500" s="258"/>
      <c r="CH500" s="258"/>
      <c r="CI500" s="258"/>
      <c r="CJ500" s="258"/>
      <c r="CK500" s="258"/>
      <c r="CL500" s="258"/>
      <c r="CM500" s="258"/>
      <c r="CN500" s="258"/>
      <c r="CO500" s="258"/>
      <c r="CP500" s="258"/>
      <c r="CQ500" s="258"/>
      <c r="CR500" s="258"/>
      <c r="CS500" s="258"/>
      <c r="CT500" s="258"/>
      <c r="CU500" s="258"/>
      <c r="CV500" s="258"/>
      <c r="CW500" s="258"/>
      <c r="CX500" s="258"/>
      <c r="CY500" s="258"/>
      <c r="CZ500" s="258"/>
      <c r="DA500" s="258"/>
      <c r="DB500" s="258"/>
      <c r="DC500" s="258"/>
      <c r="DD500" s="258"/>
      <c r="DE500" s="258"/>
      <c r="DF500" s="258"/>
      <c r="DG500" s="258"/>
      <c r="DH500" s="258"/>
      <c r="DI500" s="258"/>
      <c r="DJ500" s="258"/>
      <c r="DK500" s="258"/>
      <c r="DL500" s="258"/>
      <c r="DM500" s="258"/>
      <c r="DN500" s="258"/>
      <c r="DO500" s="258"/>
      <c r="DP500" s="258"/>
      <c r="DQ500" s="258"/>
      <c r="DR500" s="258"/>
      <c r="DS500" s="258"/>
      <c r="DT500" s="258"/>
      <c r="DU500" s="258"/>
      <c r="DV500" s="258"/>
      <c r="DW500" s="258"/>
      <c r="DX500" s="258"/>
      <c r="DY500" s="258"/>
      <c r="DZ500" s="258"/>
      <c r="EA500" s="258"/>
      <c r="EB500" s="258"/>
      <c r="EC500" s="258"/>
      <c r="ED500" s="258"/>
      <c r="EE500" s="258"/>
      <c r="EF500" s="258"/>
      <c r="EG500" s="258"/>
      <c r="EH500" s="258"/>
      <c r="EI500" s="258"/>
      <c r="EJ500" s="258"/>
      <c r="EK500" s="258"/>
      <c r="EL500" s="258"/>
      <c r="EM500" s="258"/>
      <c r="EN500" s="258"/>
      <c r="EO500" s="258"/>
      <c r="EP500" s="258"/>
      <c r="EQ500" s="258"/>
      <c r="ER500" s="258"/>
      <c r="ES500" s="258"/>
      <c r="ET500" s="258"/>
      <c r="EU500" s="258"/>
      <c r="EV500" s="258"/>
      <c r="EW500" s="258"/>
      <c r="EX500" s="258"/>
      <c r="EY500" s="258"/>
      <c r="EZ500" s="258"/>
      <c r="FA500" s="258"/>
      <c r="FB500" s="258"/>
      <c r="FC500" s="258"/>
      <c r="FD500" s="258"/>
      <c r="FE500" s="258"/>
      <c r="FF500" s="258"/>
      <c r="FG500" s="258"/>
      <c r="FH500" s="258"/>
      <c r="FI500" s="258"/>
      <c r="FJ500" s="258"/>
      <c r="FK500" s="258"/>
      <c r="FL500" s="258"/>
      <c r="FM500" s="258"/>
      <c r="FN500" s="258"/>
      <c r="FO500" s="258"/>
      <c r="FP500" s="258"/>
      <c r="FQ500" s="258"/>
      <c r="FR500" s="258"/>
      <c r="FS500" s="258"/>
      <c r="FT500" s="258"/>
      <c r="FU500" s="258"/>
      <c r="FV500" s="258"/>
      <c r="FW500" s="258"/>
      <c r="FX500" s="258"/>
      <c r="FY500" s="258"/>
      <c r="FZ500" s="258"/>
      <c r="GA500" s="258"/>
      <c r="GB500" s="258"/>
      <c r="GC500" s="258"/>
      <c r="GD500" s="258"/>
      <c r="GE500" s="258"/>
      <c r="GF500" s="258"/>
      <c r="GG500" s="258"/>
      <c r="GH500" s="258"/>
      <c r="GI500" s="258"/>
      <c r="GJ500" s="258"/>
      <c r="GK500" s="258"/>
      <c r="GL500" s="258"/>
      <c r="GM500" s="258"/>
      <c r="GN500" s="258"/>
      <c r="GO500" s="258"/>
      <c r="GP500" s="258"/>
      <c r="GQ500" s="258"/>
      <c r="GR500" s="258"/>
      <c r="GS500" s="258"/>
      <c r="GT500" s="258"/>
      <c r="GU500" s="258"/>
      <c r="GV500" s="258"/>
      <c r="GW500" s="258"/>
      <c r="GX500" s="258"/>
      <c r="GY500" s="258"/>
      <c r="GZ500" s="258"/>
      <c r="HA500" s="258"/>
      <c r="HB500" s="258"/>
      <c r="HC500" s="258"/>
      <c r="HD500" s="258"/>
      <c r="HE500" s="258"/>
      <c r="HF500" s="258"/>
      <c r="HG500" s="258"/>
      <c r="HH500" s="258"/>
      <c r="HI500" s="258"/>
      <c r="HJ500" s="258"/>
      <c r="HK500" s="258"/>
      <c r="HL500" s="258"/>
      <c r="HM500" s="258"/>
      <c r="HN500" s="258"/>
      <c r="HO500" s="258"/>
      <c r="HP500" s="258"/>
      <c r="HQ500" s="258"/>
      <c r="HR500" s="258"/>
      <c r="HS500" s="258"/>
      <c r="HT500" s="258"/>
      <c r="HU500" s="258"/>
      <c r="HV500" s="258"/>
      <c r="HW500" s="258"/>
      <c r="HX500" s="258"/>
      <c r="HY500" s="258"/>
      <c r="HZ500" s="258"/>
      <c r="IA500" s="258"/>
      <c r="IB500" s="258"/>
      <c r="IC500" s="258"/>
      <c r="ID500" s="258"/>
      <c r="IE500" s="258"/>
      <c r="IF500" s="258"/>
      <c r="IG500" s="258"/>
      <c r="IH500" s="258"/>
      <c r="II500" s="258"/>
      <c r="IJ500" s="258"/>
      <c r="IK500" s="258"/>
      <c r="IL500" s="258"/>
      <c r="IM500" s="258"/>
      <c r="IN500" s="258"/>
      <c r="IO500" s="258"/>
      <c r="IP500" s="258"/>
      <c r="IQ500" s="258"/>
      <c r="IR500" s="258"/>
      <c r="IS500" s="258"/>
      <c r="IT500" s="258"/>
      <c r="IU500" s="258"/>
      <c r="IV500" s="258"/>
      <c r="IW500" s="258"/>
      <c r="IX500" s="258"/>
      <c r="IY500" s="258"/>
      <c r="IZ500" s="258"/>
      <c r="JA500" s="258"/>
      <c r="JB500" s="258"/>
      <c r="JC500" s="258"/>
      <c r="JD500" s="258"/>
      <c r="JE500" s="258"/>
      <c r="JF500" s="258"/>
      <c r="JG500" s="258"/>
      <c r="JH500" s="258"/>
      <c r="JI500" s="258"/>
      <c r="JJ500" s="258"/>
      <c r="JK500" s="258"/>
      <c r="JL500" s="258"/>
      <c r="JM500" s="258"/>
      <c r="JN500" s="258"/>
      <c r="JO500" s="258"/>
      <c r="JP500" s="258"/>
      <c r="JQ500" s="258"/>
      <c r="JR500" s="258"/>
      <c r="JS500" s="258"/>
      <c r="JT500" s="258"/>
      <c r="JU500" s="258"/>
      <c r="JV500" s="258"/>
      <c r="JW500" s="258"/>
      <c r="JX500" s="258"/>
      <c r="JY500" s="258"/>
      <c r="JZ500" s="258"/>
      <c r="KA500" s="258"/>
      <c r="KB500" s="258"/>
      <c r="KC500" s="258"/>
      <c r="KD500" s="258"/>
      <c r="KE500" s="258"/>
      <c r="KF500" s="258"/>
      <c r="KG500" s="258"/>
      <c r="KH500" s="258"/>
      <c r="KI500" s="258"/>
      <c r="KJ500" s="258"/>
      <c r="KK500" s="258"/>
      <c r="KL500" s="258"/>
      <c r="KM500" s="258"/>
      <c r="KN500" s="258"/>
      <c r="KO500" s="258"/>
      <c r="KP500" s="258"/>
      <c r="KQ500" s="258"/>
      <c r="KR500" s="258"/>
      <c r="KS500" s="258"/>
      <c r="KT500" s="258"/>
      <c r="KU500" s="258"/>
      <c r="KV500" s="258"/>
      <c r="KW500" s="258"/>
      <c r="KX500" s="258"/>
      <c r="KY500" s="258"/>
      <c r="KZ500" s="258"/>
      <c r="LA500" s="258"/>
      <c r="LB500" s="258"/>
      <c r="LC500" s="258"/>
      <c r="LD500" s="258"/>
      <c r="LE500" s="258"/>
      <c r="LF500" s="258"/>
      <c r="LG500" s="258"/>
      <c r="LH500" s="258"/>
      <c r="LI500" s="258"/>
      <c r="LJ500" s="258"/>
      <c r="LK500" s="258"/>
      <c r="LL500" s="258"/>
      <c r="LM500" s="258"/>
      <c r="LN500" s="258"/>
      <c r="LO500" s="258"/>
      <c r="LP500" s="258"/>
      <c r="LQ500" s="258"/>
      <c r="LR500" s="258"/>
      <c r="LS500" s="258"/>
      <c r="LT500" s="258"/>
      <c r="LU500" s="258"/>
      <c r="LV500" s="258"/>
      <c r="LW500" s="258"/>
      <c r="LX500" s="258"/>
      <c r="LY500" s="258"/>
      <c r="LZ500" s="258"/>
      <c r="MA500" s="258"/>
      <c r="MB500" s="258"/>
      <c r="MC500" s="258"/>
      <c r="MD500" s="258"/>
      <c r="ME500" s="258"/>
      <c r="MF500" s="258"/>
      <c r="MG500" s="258"/>
      <c r="MH500" s="258"/>
      <c r="MI500" s="258"/>
      <c r="MJ500" s="258"/>
      <c r="MK500" s="258"/>
      <c r="ML500" s="258"/>
      <c r="MM500" s="258"/>
      <c r="MN500" s="258"/>
      <c r="MO500" s="258"/>
      <c r="MP500" s="258"/>
      <c r="MQ500" s="258"/>
      <c r="MR500" s="258"/>
      <c r="MS500" s="258"/>
      <c r="MT500" s="258"/>
      <c r="MU500" s="258"/>
      <c r="MV500" s="258"/>
      <c r="MW500" s="258"/>
      <c r="MX500" s="258"/>
      <c r="MY500" s="258"/>
      <c r="MZ500" s="258"/>
      <c r="NA500" s="258"/>
      <c r="NB500" s="258"/>
      <c r="NC500" s="258"/>
      <c r="ND500" s="258"/>
      <c r="NE500" s="258"/>
      <c r="NF500" s="258"/>
      <c r="NG500" s="258"/>
      <c r="NH500" s="258"/>
      <c r="NI500" s="258"/>
      <c r="NJ500" s="258"/>
      <c r="NK500" s="258"/>
      <c r="NL500" s="258"/>
      <c r="NM500" s="258"/>
      <c r="NN500" s="258"/>
      <c r="NO500" s="258"/>
      <c r="NP500" s="258"/>
      <c r="NQ500" s="258"/>
      <c r="NR500" s="258"/>
      <c r="NS500" s="258"/>
      <c r="NT500" s="258"/>
      <c r="NU500" s="258"/>
      <c r="NV500" s="258"/>
      <c r="NW500" s="258"/>
      <c r="NX500" s="258"/>
      <c r="NY500" s="258"/>
      <c r="NZ500" s="258"/>
      <c r="OA500" s="258"/>
      <c r="OB500" s="258"/>
      <c r="OC500" s="258"/>
      <c r="OD500" s="258"/>
      <c r="OE500" s="258"/>
      <c r="OF500" s="258"/>
      <c r="OG500" s="258"/>
      <c r="OH500" s="258"/>
      <c r="OI500" s="258"/>
      <c r="OJ500" s="258"/>
      <c r="OK500" s="258"/>
      <c r="OL500" s="258"/>
      <c r="OM500" s="258"/>
      <c r="ON500" s="258"/>
      <c r="OO500" s="258"/>
      <c r="OP500" s="258"/>
      <c r="OQ500" s="258"/>
      <c r="OR500" s="258"/>
      <c r="OS500" s="258"/>
      <c r="OT500" s="258"/>
      <c r="OU500" s="258"/>
      <c r="OV500" s="258"/>
      <c r="OW500" s="258"/>
      <c r="OX500" s="258"/>
      <c r="OY500" s="258"/>
      <c r="OZ500" s="258"/>
      <c r="PA500" s="258"/>
      <c r="PB500" s="258"/>
      <c r="PC500" s="258"/>
      <c r="PD500" s="258"/>
      <c r="PE500" s="258"/>
      <c r="PF500" s="258"/>
      <c r="PG500" s="258"/>
      <c r="PH500" s="258"/>
      <c r="PI500" s="258"/>
      <c r="PJ500" s="258"/>
      <c r="PK500" s="258"/>
      <c r="PL500" s="258"/>
      <c r="PM500" s="258"/>
      <c r="PN500" s="258"/>
      <c r="PO500" s="258"/>
      <c r="PP500" s="258"/>
      <c r="PQ500" s="258"/>
      <c r="PR500" s="258"/>
      <c r="PS500" s="258"/>
      <c r="PT500" s="258"/>
      <c r="PU500" s="258"/>
      <c r="PV500" s="258"/>
      <c r="PW500" s="258"/>
      <c r="PX500" s="258"/>
      <c r="PY500" s="258"/>
      <c r="PZ500" s="258"/>
      <c r="QA500" s="258"/>
      <c r="QB500" s="258"/>
      <c r="QC500" s="258"/>
      <c r="QD500" s="258"/>
      <c r="QE500" s="258"/>
      <c r="QF500" s="258"/>
      <c r="QG500" s="258"/>
      <c r="QH500" s="258"/>
      <c r="QI500" s="258"/>
      <c r="QJ500" s="258"/>
      <c r="QK500" s="258"/>
      <c r="QL500" s="258"/>
      <c r="QM500" s="258"/>
      <c r="QN500" s="258"/>
      <c r="QO500" s="258"/>
      <c r="QP500" s="258"/>
      <c r="QQ500" s="258"/>
      <c r="QR500" s="258"/>
      <c r="QS500" s="258"/>
      <c r="QT500" s="258"/>
      <c r="QU500" s="258"/>
      <c r="QV500" s="258"/>
      <c r="QW500" s="258"/>
      <c r="QX500" s="258"/>
      <c r="QY500" s="258"/>
      <c r="QZ500" s="258"/>
      <c r="RA500" s="258"/>
      <c r="RB500" s="258"/>
      <c r="RC500" s="258"/>
      <c r="RD500" s="258"/>
      <c r="RE500" s="258"/>
      <c r="RF500" s="258"/>
      <c r="RG500" s="258"/>
      <c r="RH500" s="258"/>
      <c r="RI500" s="258"/>
      <c r="RJ500" s="258"/>
      <c r="RK500" s="258"/>
      <c r="RL500" s="258"/>
      <c r="RM500" s="258"/>
      <c r="RN500" s="258"/>
      <c r="RO500" s="258"/>
      <c r="RP500" s="258"/>
      <c r="RQ500" s="258"/>
      <c r="RR500" s="258"/>
      <c r="RS500" s="258"/>
      <c r="RT500" s="258"/>
      <c r="RU500" s="258"/>
      <c r="RV500" s="258"/>
      <c r="RW500" s="258"/>
      <c r="RX500" s="258"/>
      <c r="RY500" s="258"/>
      <c r="RZ500" s="258"/>
      <c r="SA500" s="258"/>
      <c r="SB500" s="258"/>
      <c r="SC500" s="258"/>
      <c r="SD500" s="258"/>
      <c r="SE500" s="258"/>
      <c r="SF500" s="258"/>
      <c r="SG500" s="258"/>
      <c r="SH500" s="258"/>
      <c r="SI500" s="258"/>
      <c r="SJ500" s="258"/>
      <c r="SK500" s="258"/>
      <c r="SL500" s="258"/>
      <c r="SM500" s="258"/>
      <c r="SN500" s="258"/>
      <c r="SO500" s="258"/>
      <c r="SP500" s="258"/>
      <c r="SQ500" s="258"/>
      <c r="SR500" s="258"/>
      <c r="SS500" s="258"/>
      <c r="ST500" s="258"/>
      <c r="SU500" s="258"/>
      <c r="SV500" s="258"/>
      <c r="SW500" s="258"/>
      <c r="SX500" s="258"/>
      <c r="SY500" s="258"/>
      <c r="SZ500" s="258"/>
      <c r="TA500" s="258"/>
      <c r="TB500" s="258"/>
      <c r="TC500" s="258"/>
      <c r="TD500" s="258"/>
      <c r="TE500" s="258"/>
      <c r="TF500" s="258"/>
      <c r="TG500" s="258"/>
      <c r="TH500" s="258"/>
      <c r="TI500" s="258"/>
      <c r="TJ500" s="258"/>
      <c r="TK500" s="258"/>
      <c r="TL500" s="258"/>
      <c r="TM500" s="258"/>
      <c r="TN500" s="258"/>
      <c r="TO500" s="258"/>
      <c r="TP500" s="258"/>
      <c r="TQ500" s="258"/>
      <c r="TR500" s="258"/>
      <c r="TS500" s="258"/>
      <c r="TT500" s="258"/>
      <c r="TU500" s="258"/>
      <c r="TV500" s="258"/>
      <c r="TW500" s="258"/>
      <c r="TX500" s="258"/>
      <c r="TY500" s="258"/>
      <c r="TZ500" s="258"/>
      <c r="UA500" s="258"/>
      <c r="UB500" s="258"/>
      <c r="UC500" s="258"/>
      <c r="UD500" s="258"/>
      <c r="UE500" s="258"/>
      <c r="UF500" s="258"/>
      <c r="UG500" s="258"/>
      <c r="UH500" s="258"/>
      <c r="UI500" s="258"/>
      <c r="UJ500" s="258"/>
      <c r="UK500" s="258"/>
      <c r="UL500" s="258"/>
      <c r="UM500" s="258"/>
      <c r="UN500" s="258"/>
      <c r="UO500" s="258"/>
      <c r="UP500" s="258"/>
      <c r="UQ500" s="258"/>
      <c r="UR500" s="258"/>
      <c r="US500" s="258"/>
      <c r="UT500" s="258"/>
      <c r="UU500" s="258"/>
      <c r="UV500" s="258"/>
      <c r="UW500" s="258"/>
      <c r="UX500" s="258"/>
      <c r="UY500" s="258"/>
      <c r="UZ500" s="258"/>
      <c r="VA500" s="258"/>
      <c r="VB500" s="258"/>
      <c r="VC500" s="258"/>
      <c r="VD500" s="258"/>
      <c r="VE500" s="258"/>
      <c r="VF500" s="258"/>
      <c r="VG500" s="258"/>
      <c r="VH500" s="258"/>
      <c r="VI500" s="258"/>
      <c r="VJ500" s="258"/>
      <c r="VK500" s="258"/>
      <c r="VL500" s="258"/>
      <c r="VM500" s="258"/>
      <c r="VN500" s="258"/>
      <c r="VO500" s="258"/>
      <c r="VP500" s="258"/>
      <c r="VQ500" s="258"/>
      <c r="VR500" s="258"/>
      <c r="VS500" s="258"/>
      <c r="VT500" s="258"/>
      <c r="VU500" s="258"/>
      <c r="VV500" s="258"/>
      <c r="VW500" s="258"/>
      <c r="VX500" s="258"/>
      <c r="VY500" s="258"/>
      <c r="VZ500" s="258"/>
      <c r="WA500" s="258"/>
      <c r="WB500" s="258"/>
      <c r="WC500" s="258"/>
      <c r="WD500" s="258"/>
      <c r="WE500" s="258"/>
      <c r="WF500" s="258"/>
      <c r="WG500" s="258"/>
      <c r="WH500" s="258"/>
      <c r="WI500" s="258"/>
      <c r="WJ500" s="258"/>
      <c r="WK500" s="258"/>
      <c r="WL500" s="258"/>
      <c r="WM500" s="258"/>
      <c r="WN500" s="258"/>
      <c r="WO500" s="258"/>
      <c r="WP500" s="258"/>
      <c r="WQ500" s="258"/>
      <c r="WR500" s="258"/>
      <c r="WS500" s="258"/>
      <c r="WT500" s="258"/>
      <c r="WU500" s="258"/>
      <c r="WV500" s="258"/>
      <c r="WW500" s="258"/>
      <c r="WX500" s="258"/>
      <c r="WY500" s="258"/>
      <c r="WZ500" s="258"/>
      <c r="XA500" s="258"/>
      <c r="XB500" s="258"/>
      <c r="XC500" s="258"/>
      <c r="XD500" s="258"/>
      <c r="XE500" s="258"/>
      <c r="XF500" s="258"/>
      <c r="XG500" s="258"/>
      <c r="XH500" s="258"/>
      <c r="XI500" s="258"/>
      <c r="XJ500" s="258"/>
      <c r="XK500" s="258"/>
      <c r="XL500" s="258"/>
      <c r="XM500" s="258"/>
      <c r="XN500" s="258"/>
      <c r="XO500" s="258"/>
      <c r="XP500" s="258"/>
      <c r="XQ500" s="258"/>
      <c r="XR500" s="258"/>
      <c r="XS500" s="258"/>
      <c r="XT500" s="258"/>
      <c r="XU500" s="258"/>
      <c r="XV500" s="258"/>
      <c r="XW500" s="258"/>
      <c r="XX500" s="258"/>
      <c r="XY500" s="258"/>
      <c r="XZ500" s="258"/>
      <c r="YA500" s="258"/>
      <c r="YB500" s="258"/>
      <c r="YC500" s="258"/>
      <c r="YD500" s="258"/>
      <c r="YE500" s="258"/>
      <c r="YF500" s="258"/>
      <c r="YG500" s="258"/>
      <c r="YH500" s="258"/>
      <c r="YI500" s="258"/>
      <c r="YJ500" s="258"/>
      <c r="YK500" s="258"/>
      <c r="YL500" s="258"/>
      <c r="YM500" s="258"/>
      <c r="YN500" s="258"/>
      <c r="YO500" s="258"/>
      <c r="YP500" s="258"/>
      <c r="YQ500" s="258"/>
      <c r="YR500" s="258"/>
      <c r="YS500" s="258"/>
      <c r="YT500" s="258"/>
      <c r="YU500" s="258"/>
      <c r="YV500" s="258"/>
      <c r="YW500" s="258"/>
      <c r="YX500" s="258"/>
      <c r="YY500" s="258"/>
      <c r="YZ500" s="258"/>
      <c r="ZA500" s="258"/>
      <c r="ZB500" s="258"/>
      <c r="ZC500" s="258"/>
      <c r="ZD500" s="258"/>
      <c r="ZE500" s="258"/>
      <c r="ZF500" s="258"/>
      <c r="ZG500" s="258"/>
      <c r="ZH500" s="258"/>
      <c r="ZI500" s="258"/>
      <c r="ZJ500" s="258"/>
      <c r="ZK500" s="258"/>
      <c r="ZL500" s="258"/>
      <c r="ZM500" s="258"/>
      <c r="ZN500" s="258"/>
      <c r="ZO500" s="258"/>
      <c r="ZP500" s="258"/>
      <c r="ZQ500" s="258"/>
      <c r="ZR500" s="258"/>
      <c r="ZS500" s="258"/>
      <c r="ZT500" s="258"/>
      <c r="ZU500" s="258"/>
      <c r="ZV500" s="258"/>
      <c r="ZW500" s="258"/>
      <c r="ZX500" s="258"/>
      <c r="ZY500" s="258"/>
      <c r="ZZ500" s="258"/>
      <c r="AAA500" s="258"/>
      <c r="AAB500" s="258"/>
      <c r="AAC500" s="258"/>
      <c r="AAD500" s="258"/>
      <c r="AAE500" s="258"/>
      <c r="AAF500" s="258"/>
      <c r="AAG500" s="258"/>
      <c r="AAH500" s="258"/>
      <c r="AAI500" s="258"/>
      <c r="AAJ500" s="258"/>
      <c r="AAK500" s="258"/>
      <c r="AAL500" s="258"/>
      <c r="AAM500" s="258"/>
      <c r="AAN500" s="258"/>
      <c r="AAO500" s="258"/>
      <c r="AAP500" s="258"/>
      <c r="AAQ500" s="258"/>
      <c r="AAR500" s="258"/>
      <c r="AAS500" s="258"/>
      <c r="AAT500" s="258"/>
      <c r="AAU500" s="258"/>
      <c r="AAV500" s="258"/>
      <c r="AAW500" s="258"/>
      <c r="AAX500" s="258"/>
      <c r="AAY500" s="258"/>
      <c r="AAZ500" s="258"/>
      <c r="ABA500" s="258"/>
      <c r="ABB500" s="258"/>
      <c r="ABC500" s="258"/>
      <c r="ABD500" s="258"/>
      <c r="ABE500" s="258"/>
      <c r="ABF500" s="258"/>
      <c r="ABG500" s="258"/>
      <c r="ABH500" s="258"/>
      <c r="ABI500" s="258"/>
      <c r="ABJ500" s="258"/>
      <c r="ABK500" s="258"/>
      <c r="ABL500" s="258"/>
      <c r="ABM500" s="258"/>
      <c r="ABN500" s="258"/>
      <c r="ABO500" s="258"/>
      <c r="ABP500" s="258"/>
      <c r="ABQ500" s="258"/>
      <c r="ABR500" s="258"/>
      <c r="ABS500" s="258"/>
      <c r="ABT500" s="258"/>
      <c r="ABU500" s="258"/>
      <c r="ABV500" s="258"/>
      <c r="ABW500" s="258"/>
      <c r="ABX500" s="258"/>
      <c r="ABY500" s="258"/>
      <c r="ABZ500" s="258"/>
      <c r="ACA500" s="258"/>
      <c r="ACB500" s="258"/>
      <c r="ACC500" s="258"/>
      <c r="ACD500" s="258"/>
      <c r="ACE500" s="258"/>
      <c r="ACF500" s="258"/>
      <c r="ACG500" s="258"/>
      <c r="ACH500" s="258"/>
      <c r="ACI500" s="258"/>
      <c r="ACJ500" s="258"/>
      <c r="ACK500" s="258"/>
      <c r="ACL500" s="258"/>
      <c r="ACM500" s="258"/>
      <c r="ACN500" s="258"/>
      <c r="ACO500" s="258"/>
      <c r="ACP500" s="258"/>
      <c r="ACQ500" s="258"/>
      <c r="ACR500" s="258"/>
      <c r="ACS500" s="258"/>
      <c r="ACT500" s="258"/>
      <c r="ACU500" s="258"/>
      <c r="ACV500" s="258"/>
      <c r="ACW500" s="258"/>
      <c r="ACX500" s="258"/>
      <c r="ACY500" s="258"/>
      <c r="ACZ500" s="258"/>
      <c r="ADA500" s="258"/>
      <c r="ADB500" s="258"/>
      <c r="ADC500" s="258"/>
      <c r="ADD500" s="258"/>
      <c r="ADE500" s="258"/>
      <c r="ADF500" s="258"/>
      <c r="ADG500" s="258"/>
      <c r="ADH500" s="258"/>
      <c r="ADI500" s="258"/>
      <c r="ADJ500" s="258"/>
      <c r="ADK500" s="258"/>
      <c r="ADL500" s="258"/>
      <c r="ADM500" s="258"/>
      <c r="ADN500" s="258"/>
      <c r="ADO500" s="258"/>
      <c r="ADP500" s="258"/>
      <c r="ADQ500" s="258"/>
      <c r="ADR500" s="258"/>
      <c r="ADS500" s="258"/>
      <c r="ADT500" s="258"/>
      <c r="ADU500" s="258"/>
      <c r="ADV500" s="258"/>
      <c r="ADW500" s="258"/>
      <c r="ADX500" s="258"/>
      <c r="ADY500" s="258"/>
      <c r="ADZ500" s="258"/>
      <c r="AEA500" s="258"/>
      <c r="AEB500" s="258"/>
      <c r="AEC500" s="258"/>
      <c r="AED500" s="258"/>
      <c r="AEE500" s="258"/>
      <c r="AEF500" s="258"/>
      <c r="AEG500" s="258"/>
      <c r="AEH500" s="258"/>
      <c r="AEI500" s="258"/>
      <c r="AEJ500" s="258"/>
      <c r="AEK500" s="258"/>
      <c r="AEL500" s="258"/>
      <c r="AEM500" s="258"/>
      <c r="AEN500" s="258"/>
      <c r="AEO500" s="258"/>
      <c r="AEP500" s="258"/>
      <c r="AEQ500" s="258"/>
      <c r="AER500" s="258"/>
      <c r="AES500" s="258"/>
      <c r="AET500" s="258"/>
      <c r="AEU500" s="258"/>
      <c r="AEV500" s="258"/>
      <c r="AEW500" s="258"/>
      <c r="AEX500" s="258"/>
      <c r="AEY500" s="258"/>
      <c r="AEZ500" s="258"/>
      <c r="AFA500" s="258"/>
      <c r="AFB500" s="258"/>
      <c r="AFC500" s="258"/>
      <c r="AFD500" s="258"/>
      <c r="AFE500" s="258"/>
      <c r="AFF500" s="258"/>
      <c r="AFG500" s="258"/>
      <c r="AFH500" s="258"/>
      <c r="AFI500" s="258"/>
      <c r="AFJ500" s="258"/>
      <c r="AFK500" s="258"/>
      <c r="AFL500" s="258"/>
      <c r="AFM500" s="258"/>
      <c r="AFN500" s="258"/>
      <c r="AFO500" s="258"/>
      <c r="AFP500" s="258"/>
      <c r="AFQ500" s="258"/>
      <c r="AFR500" s="258"/>
      <c r="AFS500" s="258"/>
      <c r="AFT500" s="258"/>
      <c r="AFU500" s="258"/>
      <c r="AFV500" s="258"/>
      <c r="AFW500" s="258"/>
      <c r="AFX500" s="258"/>
      <c r="AFY500" s="258"/>
      <c r="AFZ500" s="258"/>
      <c r="AGA500" s="258"/>
      <c r="AGB500" s="258"/>
      <c r="AGC500" s="258"/>
      <c r="AGD500" s="258"/>
      <c r="AGE500" s="258"/>
      <c r="AGF500" s="258"/>
      <c r="AGG500" s="258"/>
      <c r="AGH500" s="258"/>
      <c r="AGI500" s="258"/>
      <c r="AGJ500" s="258"/>
      <c r="AGK500" s="258"/>
      <c r="AGL500" s="258"/>
      <c r="AGM500" s="258"/>
      <c r="AGN500" s="258"/>
      <c r="AGO500" s="258"/>
      <c r="AGP500" s="258"/>
      <c r="AGQ500" s="258"/>
      <c r="AGR500" s="258"/>
      <c r="AGS500" s="258"/>
      <c r="AGT500" s="258"/>
      <c r="AGU500" s="258"/>
      <c r="AGV500" s="258"/>
      <c r="AGW500" s="258"/>
      <c r="AGX500" s="258"/>
      <c r="AGY500" s="258"/>
      <c r="AGZ500" s="258"/>
      <c r="AHA500" s="258"/>
      <c r="AHB500" s="258"/>
      <c r="AHC500" s="258"/>
      <c r="AHD500" s="258"/>
      <c r="AHE500" s="258"/>
      <c r="AHF500" s="258"/>
      <c r="AHG500" s="258"/>
      <c r="AHH500" s="258"/>
      <c r="AHI500" s="258"/>
      <c r="AHJ500" s="258"/>
      <c r="AHK500" s="258"/>
      <c r="AHL500" s="258"/>
      <c r="AHM500" s="258"/>
      <c r="AHN500" s="258"/>
      <c r="AHO500" s="258"/>
      <c r="AHP500" s="258"/>
      <c r="AHQ500" s="258"/>
      <c r="AHR500" s="258"/>
      <c r="AHS500" s="258"/>
      <c r="AHT500" s="258"/>
      <c r="AHU500" s="258"/>
      <c r="AHV500" s="258"/>
      <c r="AHW500" s="258"/>
      <c r="AHX500" s="258"/>
      <c r="AHY500" s="258"/>
      <c r="AHZ500" s="258"/>
      <c r="AIA500" s="258"/>
      <c r="AIB500" s="258"/>
      <c r="AIC500" s="258"/>
      <c r="AID500" s="258"/>
      <c r="AIE500" s="258"/>
      <c r="AIF500" s="258"/>
      <c r="AIG500" s="258"/>
      <c r="AIH500" s="258"/>
      <c r="AII500" s="258"/>
      <c r="AIJ500" s="258"/>
      <c r="AIK500" s="258"/>
      <c r="AIL500" s="258"/>
      <c r="AIM500" s="258"/>
      <c r="AIN500" s="258"/>
      <c r="AIO500" s="258"/>
      <c r="AIP500" s="258"/>
      <c r="AIQ500" s="258"/>
      <c r="AIR500" s="258"/>
      <c r="AIS500" s="258"/>
      <c r="AIT500" s="258"/>
      <c r="AIU500" s="258"/>
      <c r="AIV500" s="258"/>
      <c r="AIW500" s="258"/>
      <c r="AIX500" s="258"/>
      <c r="AIY500" s="258"/>
      <c r="AIZ500" s="258"/>
      <c r="AJA500" s="258"/>
      <c r="AJB500" s="258"/>
      <c r="AJC500" s="258"/>
      <c r="AJD500" s="258"/>
      <c r="AJE500" s="258"/>
      <c r="AJF500" s="258"/>
      <c r="AJG500" s="258"/>
      <c r="AJH500" s="258"/>
      <c r="AJI500" s="258"/>
      <c r="AJJ500" s="258"/>
      <c r="AJK500" s="258"/>
      <c r="AJL500" s="258"/>
      <c r="AJM500" s="258"/>
      <c r="AJN500" s="258"/>
      <c r="AJO500" s="258"/>
      <c r="AJP500" s="258"/>
      <c r="AJQ500" s="258"/>
      <c r="AJR500" s="258"/>
      <c r="AJS500" s="258"/>
      <c r="AJT500" s="258"/>
      <c r="AJU500" s="258"/>
      <c r="AJV500" s="258"/>
      <c r="AJW500" s="258"/>
      <c r="AJX500" s="258"/>
      <c r="AJY500" s="258"/>
      <c r="AJZ500" s="258"/>
      <c r="AKA500" s="258"/>
      <c r="AKB500" s="258"/>
      <c r="AKC500" s="258"/>
      <c r="AKD500" s="258"/>
      <c r="AKE500" s="258"/>
      <c r="AKF500" s="258"/>
      <c r="AKG500" s="258"/>
      <c r="AKH500" s="258"/>
      <c r="AKI500" s="258"/>
      <c r="AKJ500" s="258"/>
      <c r="AKK500" s="258"/>
      <c r="AKL500" s="258"/>
      <c r="AKM500" s="258"/>
      <c r="AKN500" s="258"/>
      <c r="AKO500" s="258"/>
      <c r="AKP500" s="258"/>
      <c r="AKQ500" s="258"/>
      <c r="AKR500" s="258"/>
      <c r="AKS500" s="258"/>
      <c r="AKT500" s="258"/>
      <c r="AKU500" s="258"/>
      <c r="AKV500" s="258"/>
      <c r="AKW500" s="258"/>
      <c r="AKX500" s="258"/>
      <c r="AKY500" s="258"/>
      <c r="AKZ500" s="258"/>
      <c r="ALA500" s="258"/>
      <c r="ALB500" s="258"/>
      <c r="ALC500" s="258"/>
      <c r="ALD500" s="258"/>
      <c r="ALE500" s="258"/>
      <c r="ALF500" s="258"/>
      <c r="ALG500" s="258"/>
      <c r="ALH500" s="258"/>
      <c r="ALI500" s="258"/>
      <c r="ALJ500" s="258"/>
      <c r="ALK500" s="258"/>
      <c r="ALL500" s="258"/>
      <c r="ALM500" s="258"/>
      <c r="ALN500" s="258"/>
      <c r="ALO500" s="258"/>
      <c r="ALP500" s="258"/>
      <c r="ALQ500" s="258"/>
      <c r="ALR500" s="258"/>
      <c r="ALS500" s="258"/>
      <c r="ALT500" s="258"/>
      <c r="ALU500" s="258"/>
      <c r="ALV500" s="258"/>
      <c r="ALW500" s="258"/>
      <c r="ALX500" s="258"/>
      <c r="ALY500" s="258"/>
      <c r="ALZ500" s="258"/>
      <c r="AMA500" s="258"/>
      <c r="AMB500" s="258"/>
      <c r="AMC500" s="258"/>
    </row>
  </sheetData>
  <sheetProtection sheet="true" password="d3be" objects="true" scenarios="true"/>
  <mergeCells count="421">
    <mergeCell ref="A3:I3"/>
    <mergeCell ref="A4:I4"/>
    <mergeCell ref="A5:D5"/>
    <mergeCell ref="E5:I5"/>
    <mergeCell ref="A6:C6"/>
    <mergeCell ref="A7:C7"/>
    <mergeCell ref="H7:I7"/>
    <mergeCell ref="A8:C8"/>
    <mergeCell ref="A9:C9"/>
    <mergeCell ref="A10:C10"/>
    <mergeCell ref="A11:C11"/>
    <mergeCell ref="A12:A16"/>
    <mergeCell ref="B12:B13"/>
    <mergeCell ref="B14:B16"/>
    <mergeCell ref="A17:C17"/>
    <mergeCell ref="A19:H19"/>
    <mergeCell ref="A20:H20"/>
    <mergeCell ref="A21:F21"/>
    <mergeCell ref="A22:A23"/>
    <mergeCell ref="A24:F24"/>
    <mergeCell ref="A25:H25"/>
    <mergeCell ref="A26:C26"/>
    <mergeCell ref="H26:I26"/>
    <mergeCell ref="A27:C27"/>
    <mergeCell ref="A28:C28"/>
    <mergeCell ref="A29:C29"/>
    <mergeCell ref="A30:C30"/>
    <mergeCell ref="A31:A35"/>
    <mergeCell ref="B31:B32"/>
    <mergeCell ref="B33:B35"/>
    <mergeCell ref="A36:C36"/>
    <mergeCell ref="A38:H38"/>
    <mergeCell ref="A39:H39"/>
    <mergeCell ref="A40:F40"/>
    <mergeCell ref="A41:A42"/>
    <mergeCell ref="A43:F43"/>
    <mergeCell ref="A44:H44"/>
    <mergeCell ref="A45:C45"/>
    <mergeCell ref="H45:I45"/>
    <mergeCell ref="A46:C46"/>
    <mergeCell ref="A47:C47"/>
    <mergeCell ref="A48:C48"/>
    <mergeCell ref="A49:C49"/>
    <mergeCell ref="A50:A54"/>
    <mergeCell ref="B50:B51"/>
    <mergeCell ref="B52:B54"/>
    <mergeCell ref="A55:C55"/>
    <mergeCell ref="A57:H57"/>
    <mergeCell ref="A58:H58"/>
    <mergeCell ref="A59:F59"/>
    <mergeCell ref="A60:A61"/>
    <mergeCell ref="A62:F62"/>
    <mergeCell ref="A63:H63"/>
    <mergeCell ref="A64:C64"/>
    <mergeCell ref="H64:I64"/>
    <mergeCell ref="A65:C65"/>
    <mergeCell ref="A66:C66"/>
    <mergeCell ref="A67:C67"/>
    <mergeCell ref="A68:C68"/>
    <mergeCell ref="A69:A73"/>
    <mergeCell ref="B69:B70"/>
    <mergeCell ref="B71:B73"/>
    <mergeCell ref="A74:C74"/>
    <mergeCell ref="A76:H76"/>
    <mergeCell ref="A77:H77"/>
    <mergeCell ref="A78:F78"/>
    <mergeCell ref="A79:A80"/>
    <mergeCell ref="A81:F81"/>
    <mergeCell ref="A82:H82"/>
    <mergeCell ref="A83:C83"/>
    <mergeCell ref="H83:I83"/>
    <mergeCell ref="A84:C84"/>
    <mergeCell ref="A85:C85"/>
    <mergeCell ref="A86:C86"/>
    <mergeCell ref="A87:C87"/>
    <mergeCell ref="A88:A92"/>
    <mergeCell ref="B88:B89"/>
    <mergeCell ref="B90:B92"/>
    <mergeCell ref="A93:C93"/>
    <mergeCell ref="A95:H95"/>
    <mergeCell ref="A96:H96"/>
    <mergeCell ref="A97:F97"/>
    <mergeCell ref="A98:A99"/>
    <mergeCell ref="A100:F100"/>
    <mergeCell ref="A101:H101"/>
    <mergeCell ref="A102:C102"/>
    <mergeCell ref="H102:I102"/>
    <mergeCell ref="A103:C103"/>
    <mergeCell ref="A104:C104"/>
    <mergeCell ref="A105:C105"/>
    <mergeCell ref="A106:C106"/>
    <mergeCell ref="A107:A111"/>
    <mergeCell ref="B107:B108"/>
    <mergeCell ref="B109:B111"/>
    <mergeCell ref="A112:C112"/>
    <mergeCell ref="A114:H114"/>
    <mergeCell ref="A115:H115"/>
    <mergeCell ref="A116:F116"/>
    <mergeCell ref="A117:A118"/>
    <mergeCell ref="A119:F119"/>
    <mergeCell ref="A120:H120"/>
    <mergeCell ref="A121:C121"/>
    <mergeCell ref="H121:I121"/>
    <mergeCell ref="A122:C122"/>
    <mergeCell ref="A123:C123"/>
    <mergeCell ref="A124:C124"/>
    <mergeCell ref="A125:C125"/>
    <mergeCell ref="A126:A130"/>
    <mergeCell ref="B126:B127"/>
    <mergeCell ref="B128:B130"/>
    <mergeCell ref="A131:C131"/>
    <mergeCell ref="A133:H133"/>
    <mergeCell ref="A134:H134"/>
    <mergeCell ref="A135:F135"/>
    <mergeCell ref="A136:A137"/>
    <mergeCell ref="A138:F138"/>
    <mergeCell ref="A139:H139"/>
    <mergeCell ref="A140:C140"/>
    <mergeCell ref="H140:I140"/>
    <mergeCell ref="A141:C141"/>
    <mergeCell ref="A142:C142"/>
    <mergeCell ref="A143:C143"/>
    <mergeCell ref="A144:C144"/>
    <mergeCell ref="A145:A149"/>
    <mergeCell ref="B145:B146"/>
    <mergeCell ref="B147:B149"/>
    <mergeCell ref="A150:C150"/>
    <mergeCell ref="A152:H152"/>
    <mergeCell ref="A153:H153"/>
    <mergeCell ref="A154:F154"/>
    <mergeCell ref="A155:A156"/>
    <mergeCell ref="A157:F157"/>
    <mergeCell ref="A158:H158"/>
    <mergeCell ref="A159:C159"/>
    <mergeCell ref="H159:I159"/>
    <mergeCell ref="A160:C160"/>
    <mergeCell ref="A161:C161"/>
    <mergeCell ref="A162:C162"/>
    <mergeCell ref="A163:C163"/>
    <mergeCell ref="A164:A168"/>
    <mergeCell ref="B164:B165"/>
    <mergeCell ref="B166:B168"/>
    <mergeCell ref="A169:C169"/>
    <mergeCell ref="A171:H171"/>
    <mergeCell ref="A172:H172"/>
    <mergeCell ref="A173:F173"/>
    <mergeCell ref="A174:A175"/>
    <mergeCell ref="A176:F176"/>
    <mergeCell ref="A177:H177"/>
    <mergeCell ref="A178:C178"/>
    <mergeCell ref="H178:I178"/>
    <mergeCell ref="A179:C179"/>
    <mergeCell ref="A180:C180"/>
    <mergeCell ref="A181:C181"/>
    <mergeCell ref="A182:C182"/>
    <mergeCell ref="A183:A187"/>
    <mergeCell ref="B183:B184"/>
    <mergeCell ref="B185:B187"/>
    <mergeCell ref="A188:C188"/>
    <mergeCell ref="A190:H190"/>
    <mergeCell ref="A191:H191"/>
    <mergeCell ref="A192:F192"/>
    <mergeCell ref="A193:A194"/>
    <mergeCell ref="A195:F195"/>
    <mergeCell ref="A196:H196"/>
    <mergeCell ref="A197:C197"/>
    <mergeCell ref="H197:I197"/>
    <mergeCell ref="A198:C198"/>
    <mergeCell ref="A199:C199"/>
    <mergeCell ref="A200:C200"/>
    <mergeCell ref="A201:C201"/>
    <mergeCell ref="A202:A206"/>
    <mergeCell ref="B202:B203"/>
    <mergeCell ref="B204:B206"/>
    <mergeCell ref="A207:C207"/>
    <mergeCell ref="A209:H209"/>
    <mergeCell ref="A210:H210"/>
    <mergeCell ref="A211:F211"/>
    <mergeCell ref="A212:A213"/>
    <mergeCell ref="A214:F214"/>
    <mergeCell ref="A215:H215"/>
    <mergeCell ref="A216:C216"/>
    <mergeCell ref="H216:I216"/>
    <mergeCell ref="A217:C217"/>
    <mergeCell ref="A218:C218"/>
    <mergeCell ref="A219:C219"/>
    <mergeCell ref="A220:C220"/>
    <mergeCell ref="A221:A225"/>
    <mergeCell ref="B221:B222"/>
    <mergeCell ref="B223:B225"/>
    <mergeCell ref="A226:C226"/>
    <mergeCell ref="A228:H228"/>
    <mergeCell ref="A229:H229"/>
    <mergeCell ref="A230:F230"/>
    <mergeCell ref="A231:A232"/>
    <mergeCell ref="A233:F233"/>
    <mergeCell ref="A234:H234"/>
    <mergeCell ref="A235:C235"/>
    <mergeCell ref="H235:I235"/>
    <mergeCell ref="A236:C236"/>
    <mergeCell ref="A237:C237"/>
    <mergeCell ref="A238:C238"/>
    <mergeCell ref="A239:C239"/>
    <mergeCell ref="A240:A244"/>
    <mergeCell ref="B240:B241"/>
    <mergeCell ref="B242:B244"/>
    <mergeCell ref="A245:C245"/>
    <mergeCell ref="A247:H247"/>
    <mergeCell ref="A248:H248"/>
    <mergeCell ref="A249:F249"/>
    <mergeCell ref="A250:A251"/>
    <mergeCell ref="A252:F252"/>
    <mergeCell ref="A253:H253"/>
    <mergeCell ref="A254:C254"/>
    <mergeCell ref="H254:I254"/>
    <mergeCell ref="A255:C255"/>
    <mergeCell ref="A256:C256"/>
    <mergeCell ref="A257:C257"/>
    <mergeCell ref="A258:C258"/>
    <mergeCell ref="A259:A263"/>
    <mergeCell ref="B259:B260"/>
    <mergeCell ref="B261:B263"/>
    <mergeCell ref="A264:C264"/>
    <mergeCell ref="A266:H266"/>
    <mergeCell ref="A267:H267"/>
    <mergeCell ref="A268:F268"/>
    <mergeCell ref="A269:A270"/>
    <mergeCell ref="A271:F271"/>
    <mergeCell ref="A272:H272"/>
    <mergeCell ref="A273:C273"/>
    <mergeCell ref="H273:I273"/>
    <mergeCell ref="A274:C274"/>
    <mergeCell ref="A275:C275"/>
    <mergeCell ref="A276:C276"/>
    <mergeCell ref="A277:C277"/>
    <mergeCell ref="A278:A282"/>
    <mergeCell ref="B278:B279"/>
    <mergeCell ref="B280:B282"/>
    <mergeCell ref="A283:C283"/>
    <mergeCell ref="A285:H285"/>
    <mergeCell ref="A286:H286"/>
    <mergeCell ref="A287:F287"/>
    <mergeCell ref="A288:A289"/>
    <mergeCell ref="A290:F290"/>
    <mergeCell ref="A291:H291"/>
    <mergeCell ref="A292:C292"/>
    <mergeCell ref="H292:I292"/>
    <mergeCell ref="A293:C293"/>
    <mergeCell ref="A294:C294"/>
    <mergeCell ref="A295:C295"/>
    <mergeCell ref="A296:C296"/>
    <mergeCell ref="A297:A301"/>
    <mergeCell ref="B297:B298"/>
    <mergeCell ref="B299:B301"/>
    <mergeCell ref="A302:C302"/>
    <mergeCell ref="A304:H304"/>
    <mergeCell ref="A305:H305"/>
    <mergeCell ref="A306:F306"/>
    <mergeCell ref="A307:A308"/>
    <mergeCell ref="A309:F309"/>
    <mergeCell ref="A310:H310"/>
    <mergeCell ref="A311:C311"/>
    <mergeCell ref="H311:I311"/>
    <mergeCell ref="A312:C312"/>
    <mergeCell ref="A313:C313"/>
    <mergeCell ref="A314:C314"/>
    <mergeCell ref="A315:C315"/>
    <mergeCell ref="A316:A320"/>
    <mergeCell ref="B316:B317"/>
    <mergeCell ref="B318:B320"/>
    <mergeCell ref="A321:C321"/>
    <mergeCell ref="A323:H323"/>
    <mergeCell ref="A324:H324"/>
    <mergeCell ref="A325:F325"/>
    <mergeCell ref="A326:A327"/>
    <mergeCell ref="A328:F328"/>
    <mergeCell ref="A329:H329"/>
    <mergeCell ref="A330:C330"/>
    <mergeCell ref="H330:I330"/>
    <mergeCell ref="A331:C331"/>
    <mergeCell ref="A332:C332"/>
    <mergeCell ref="A333:C333"/>
    <mergeCell ref="A334:C334"/>
    <mergeCell ref="A335:A339"/>
    <mergeCell ref="B335:B336"/>
    <mergeCell ref="B337:B339"/>
    <mergeCell ref="A340:C340"/>
    <mergeCell ref="A342:H342"/>
    <mergeCell ref="A343:H343"/>
    <mergeCell ref="A344:F344"/>
    <mergeCell ref="A345:A346"/>
    <mergeCell ref="A347:F347"/>
    <mergeCell ref="A348:H348"/>
    <mergeCell ref="A349:C349"/>
    <mergeCell ref="H349:I349"/>
    <mergeCell ref="A350:C350"/>
    <mergeCell ref="A351:C351"/>
    <mergeCell ref="A352:C352"/>
    <mergeCell ref="A353:C353"/>
    <mergeCell ref="A354:A358"/>
    <mergeCell ref="B354:B355"/>
    <mergeCell ref="B356:B358"/>
    <mergeCell ref="A359:C359"/>
    <mergeCell ref="A361:H361"/>
    <mergeCell ref="A362:H362"/>
    <mergeCell ref="A363:F363"/>
    <mergeCell ref="A364:A365"/>
    <mergeCell ref="A366:F366"/>
    <mergeCell ref="A367:H367"/>
    <mergeCell ref="A368:C368"/>
    <mergeCell ref="H368:I368"/>
    <mergeCell ref="A369:C369"/>
    <mergeCell ref="A370:C370"/>
    <mergeCell ref="A371:C371"/>
    <mergeCell ref="A372:C372"/>
    <mergeCell ref="A373:A377"/>
    <mergeCell ref="B373:B374"/>
    <mergeCell ref="B375:B377"/>
    <mergeCell ref="A378:C378"/>
    <mergeCell ref="A380:H380"/>
    <mergeCell ref="A381:H381"/>
    <mergeCell ref="A382:F382"/>
    <mergeCell ref="A383:A384"/>
    <mergeCell ref="A385:F385"/>
    <mergeCell ref="A386:H386"/>
    <mergeCell ref="A387:C387"/>
    <mergeCell ref="H387:I387"/>
    <mergeCell ref="A388:C388"/>
    <mergeCell ref="A389:C389"/>
    <mergeCell ref="A390:C390"/>
    <mergeCell ref="A391:C391"/>
    <mergeCell ref="A392:A396"/>
    <mergeCell ref="B392:B393"/>
    <mergeCell ref="B394:B396"/>
    <mergeCell ref="A397:C397"/>
    <mergeCell ref="A399:H399"/>
    <mergeCell ref="A400:H400"/>
    <mergeCell ref="A401:F401"/>
    <mergeCell ref="A402:A403"/>
    <mergeCell ref="A404:F404"/>
    <mergeCell ref="A405:H405"/>
    <mergeCell ref="A406:C406"/>
    <mergeCell ref="H406:I406"/>
    <mergeCell ref="A407:C407"/>
    <mergeCell ref="A408:C408"/>
    <mergeCell ref="A409:C409"/>
    <mergeCell ref="A410:C410"/>
    <mergeCell ref="A411:A415"/>
    <mergeCell ref="B411:B412"/>
    <mergeCell ref="B413:B415"/>
    <mergeCell ref="A416:C416"/>
    <mergeCell ref="A418:H418"/>
    <mergeCell ref="A419:H419"/>
    <mergeCell ref="A420:F420"/>
    <mergeCell ref="A421:A422"/>
    <mergeCell ref="A423:F423"/>
    <mergeCell ref="A424:H424"/>
    <mergeCell ref="A425:C425"/>
    <mergeCell ref="H425:I425"/>
    <mergeCell ref="A426:C426"/>
    <mergeCell ref="A427:C427"/>
    <mergeCell ref="A428:C428"/>
    <mergeCell ref="A429:C429"/>
    <mergeCell ref="A430:A434"/>
    <mergeCell ref="B430:B431"/>
    <mergeCell ref="B432:B434"/>
    <mergeCell ref="A435:C435"/>
    <mergeCell ref="A437:H437"/>
    <mergeCell ref="A438:H438"/>
    <mergeCell ref="A439:F439"/>
    <mergeCell ref="A440:A441"/>
    <mergeCell ref="A442:F442"/>
    <mergeCell ref="A443:H443"/>
    <mergeCell ref="A444:C444"/>
    <mergeCell ref="H444:I444"/>
    <mergeCell ref="A445:C445"/>
    <mergeCell ref="A446:C446"/>
    <mergeCell ref="A447:C447"/>
    <mergeCell ref="A448:C448"/>
    <mergeCell ref="A449:A453"/>
    <mergeCell ref="B449:B450"/>
    <mergeCell ref="B451:B453"/>
    <mergeCell ref="A454:C454"/>
    <mergeCell ref="A456:H456"/>
    <mergeCell ref="A457:H457"/>
    <mergeCell ref="A458:F458"/>
    <mergeCell ref="A459:A460"/>
    <mergeCell ref="A461:F461"/>
    <mergeCell ref="A462:H462"/>
    <mergeCell ref="A463:C463"/>
    <mergeCell ref="H463:I463"/>
    <mergeCell ref="A464:C464"/>
    <mergeCell ref="A465:C465"/>
    <mergeCell ref="A466:C466"/>
    <mergeCell ref="A467:C467"/>
    <mergeCell ref="A468:A472"/>
    <mergeCell ref="B468:B469"/>
    <mergeCell ref="B470:B472"/>
    <mergeCell ref="A473:C473"/>
    <mergeCell ref="A475:H475"/>
    <mergeCell ref="A476:H476"/>
    <mergeCell ref="A477:F477"/>
    <mergeCell ref="A478:A479"/>
    <mergeCell ref="A480:F480"/>
    <mergeCell ref="A481:H481"/>
    <mergeCell ref="A482:C482"/>
    <mergeCell ref="H482:I482"/>
    <mergeCell ref="A483:C483"/>
    <mergeCell ref="A484:C484"/>
    <mergeCell ref="A485:C485"/>
    <mergeCell ref="A486:C486"/>
    <mergeCell ref="A487:A491"/>
    <mergeCell ref="B487:B488"/>
    <mergeCell ref="B489:B491"/>
    <mergeCell ref="A492:C492"/>
    <mergeCell ref="A494:H494"/>
    <mergeCell ref="A495:H495"/>
    <mergeCell ref="A496:F496"/>
    <mergeCell ref="A497:A498"/>
    <mergeCell ref="A499:F499"/>
    <mergeCell ref="A500:H500"/>
  </mergeCells>
  <printOptions headings="false" gridLines="false" gridLinesSet="true" horizontalCentered="true" verticalCentered="true"/>
  <pageMargins left="0.196527777777778" right="0.196527777777778" top="0.196527777777778" bottom="0.196527777777778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2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I16" activeCellId="0" sqref="I16"/>
    </sheetView>
  </sheetViews>
  <sheetFormatPr defaultColWidth="8.83203125" defaultRowHeight="12.75" zeroHeight="false" outlineLevelRow="0" outlineLevelCol="0"/>
  <cols>
    <col collapsed="false" customWidth="true" hidden="false" outlineLevel="0" max="1" min="1" style="946" width="17.83"/>
    <col collapsed="false" customWidth="false" hidden="false" outlineLevel="0" max="2" min="2" style="946" width="8.83"/>
    <col collapsed="false" customWidth="true" hidden="false" outlineLevel="0" max="3" min="3" style="946" width="13.66"/>
    <col collapsed="false" customWidth="false" hidden="false" outlineLevel="0" max="6" min="4" style="946" width="8.83"/>
    <col collapsed="false" customWidth="true" hidden="false" outlineLevel="0" max="7" min="7" style="946" width="12.83"/>
    <col collapsed="false" customWidth="true" hidden="false" outlineLevel="0" max="8" min="8" style="946" width="13.5"/>
    <col collapsed="false" customWidth="true" hidden="false" outlineLevel="0" max="10" min="9" style="946" width="14.66"/>
    <col collapsed="false" customWidth="true" hidden="false" outlineLevel="0" max="11" min="11" style="946" width="19.5"/>
    <col collapsed="false" customWidth="true" hidden="false" outlineLevel="0" max="12" min="12" style="946" width="18.66"/>
    <col collapsed="false" customWidth="false" hidden="false" outlineLevel="0" max="1025" min="13" style="281" width="8.83"/>
  </cols>
  <sheetData>
    <row r="1" customFormat="false" ht="78.75" hidden="false" customHeight="true" outlineLevel="0" collapsed="false">
      <c r="A1" s="947" t="s">
        <v>549</v>
      </c>
      <c r="B1" s="947" t="s">
        <v>133</v>
      </c>
      <c r="C1" s="947" t="s">
        <v>550</v>
      </c>
      <c r="D1" s="947" t="s">
        <v>551</v>
      </c>
      <c r="E1" s="947" t="s">
        <v>552</v>
      </c>
      <c r="F1" s="947" t="s">
        <v>553</v>
      </c>
      <c r="G1" s="948" t="s">
        <v>554</v>
      </c>
      <c r="H1" s="949" t="s">
        <v>555</v>
      </c>
      <c r="I1" s="950" t="s">
        <v>556</v>
      </c>
      <c r="J1" s="947" t="s">
        <v>557</v>
      </c>
      <c r="K1" s="948" t="s">
        <v>558</v>
      </c>
      <c r="L1" s="951" t="s">
        <v>559</v>
      </c>
    </row>
    <row r="2" customFormat="false" ht="12.75" hidden="false" customHeight="false" outlineLevel="0" collapsed="false">
      <c r="A2" s="947"/>
      <c r="B2" s="947"/>
      <c r="C2" s="947"/>
      <c r="D2" s="947"/>
      <c r="E2" s="952" t="n">
        <f aca="false">Dados!E16</f>
        <v>22</v>
      </c>
      <c r="F2" s="953" t="n">
        <f aca="false">Dados!D16</f>
        <v>15.21</v>
      </c>
      <c r="G2" s="948"/>
      <c r="H2" s="948"/>
      <c r="I2" s="948"/>
      <c r="J2" s="948"/>
      <c r="K2" s="948"/>
      <c r="L2" s="948"/>
    </row>
    <row r="3" customFormat="false" ht="12.75" hidden="false" customHeight="false" outlineLevel="0" collapsed="false">
      <c r="A3" s="954" t="s">
        <v>149</v>
      </c>
      <c r="B3" s="954" t="s">
        <v>150</v>
      </c>
      <c r="C3" s="955" t="n">
        <f aca="false">Cálculos!P66</f>
        <v>158.44</v>
      </c>
      <c r="D3" s="955" t="n">
        <f aca="false">Cálculos!AA66</f>
        <v>49.55</v>
      </c>
      <c r="E3" s="956" t="n">
        <f aca="false">ROUND((C3/$E$2),2)</f>
        <v>7.2</v>
      </c>
      <c r="F3" s="956" t="n">
        <f aca="false">ROUND((D3/$F$2),2)</f>
        <v>3.26</v>
      </c>
      <c r="G3" s="957" t="n">
        <v>0</v>
      </c>
      <c r="H3" s="958" t="n">
        <v>0</v>
      </c>
      <c r="I3" s="959" t="n">
        <f aca="false">ROUND(((E3*G3)+(H3*F3)),2)</f>
        <v>0</v>
      </c>
      <c r="J3" s="960" t="n">
        <f aca="false">Cálculos!O101</f>
        <v>36.12</v>
      </c>
      <c r="K3" s="957" t="n">
        <v>0</v>
      </c>
      <c r="L3" s="961" t="n">
        <f aca="false">ROUND((J3*K3),2)</f>
        <v>0</v>
      </c>
    </row>
    <row r="4" customFormat="false" ht="12.75" hidden="false" customHeight="false" outlineLevel="0" collapsed="false">
      <c r="A4" s="954" t="s">
        <v>151</v>
      </c>
      <c r="B4" s="954" t="s">
        <v>152</v>
      </c>
      <c r="C4" s="955" t="n">
        <f aca="false">Cálculos!P67</f>
        <v>38.56</v>
      </c>
      <c r="D4" s="955" t="n">
        <f aca="false">Cálculos!AA67</f>
        <v>0</v>
      </c>
      <c r="E4" s="956" t="n">
        <f aca="false">ROUND((C4/$E$2),2)</f>
        <v>1.75</v>
      </c>
      <c r="F4" s="956" t="n">
        <f aca="false">ROUND((D4/$F$2),2)</f>
        <v>0</v>
      </c>
      <c r="G4" s="957" t="n">
        <v>0</v>
      </c>
      <c r="H4" s="958" t="n">
        <v>0</v>
      </c>
      <c r="I4" s="959" t="n">
        <f aca="false">ROUND(((E4*G4)+(H4*F4)),2)</f>
        <v>0</v>
      </c>
      <c r="J4" s="960" t="n">
        <f aca="false">Cálculos!O102</f>
        <v>34.9</v>
      </c>
      <c r="K4" s="957" t="n">
        <v>0</v>
      </c>
      <c r="L4" s="961" t="n">
        <f aca="false">ROUND((J4*K4),2)</f>
        <v>0</v>
      </c>
    </row>
    <row r="5" customFormat="false" ht="12.75" hidden="false" customHeight="false" outlineLevel="0" collapsed="false">
      <c r="A5" s="954" t="s">
        <v>153</v>
      </c>
      <c r="B5" s="954" t="s">
        <v>154</v>
      </c>
      <c r="C5" s="955" t="n">
        <f aca="false">Cálculos!P68</f>
        <v>87.88</v>
      </c>
      <c r="D5" s="955" t="n">
        <f aca="false">Cálculos!AA68</f>
        <v>0.78</v>
      </c>
      <c r="E5" s="956" t="n">
        <f aca="false">ROUND((C5/$E$2),2)</f>
        <v>3.99</v>
      </c>
      <c r="F5" s="956" t="n">
        <f aca="false">ROUND((D5/$F$2),2)</f>
        <v>0.05</v>
      </c>
      <c r="G5" s="957" t="n">
        <v>0</v>
      </c>
      <c r="H5" s="958" t="n">
        <v>0</v>
      </c>
      <c r="I5" s="959" t="n">
        <f aca="false">ROUND(((E5*G5)+(H5*F5)),2)</f>
        <v>0</v>
      </c>
      <c r="J5" s="960" t="n">
        <f aca="false">Cálculos!O103</f>
        <v>36.12</v>
      </c>
      <c r="K5" s="957" t="n">
        <v>0</v>
      </c>
      <c r="L5" s="961" t="n">
        <f aca="false">ROUND((J5*K5),2)</f>
        <v>0</v>
      </c>
    </row>
    <row r="6" customFormat="false" ht="12.75" hidden="false" customHeight="false" outlineLevel="0" collapsed="false">
      <c r="A6" s="954" t="s">
        <v>155</v>
      </c>
      <c r="B6" s="954" t="s">
        <v>156</v>
      </c>
      <c r="C6" s="955" t="n">
        <f aca="false">Cálculos!P69</f>
        <v>85.88</v>
      </c>
      <c r="D6" s="955" t="n">
        <f aca="false">Cálculos!AA69</f>
        <v>0.76</v>
      </c>
      <c r="E6" s="956" t="n">
        <f aca="false">ROUND((C6/$E$2),2)</f>
        <v>3.9</v>
      </c>
      <c r="F6" s="956" t="n">
        <f aca="false">ROUND((D6/$F$2),2)</f>
        <v>0.05</v>
      </c>
      <c r="G6" s="957" t="n">
        <v>0</v>
      </c>
      <c r="H6" s="958" t="n">
        <v>0</v>
      </c>
      <c r="I6" s="959" t="n">
        <f aca="false">ROUND(((E6*G6)+(H6*F6)),2)</f>
        <v>0</v>
      </c>
      <c r="J6" s="960" t="n">
        <f aca="false">Cálculos!O104</f>
        <v>35.29</v>
      </c>
      <c r="K6" s="957" t="n">
        <v>0</v>
      </c>
      <c r="L6" s="961" t="n">
        <f aca="false">ROUND((J6*K6),2)</f>
        <v>0</v>
      </c>
    </row>
    <row r="7" customFormat="false" ht="12.75" hidden="false" customHeight="false" outlineLevel="0" collapsed="false">
      <c r="A7" s="954" t="s">
        <v>157</v>
      </c>
      <c r="B7" s="954" t="s">
        <v>158</v>
      </c>
      <c r="C7" s="955" t="n">
        <f aca="false">Cálculos!P70</f>
        <v>0</v>
      </c>
      <c r="D7" s="955" t="n">
        <f aca="false">Cálculos!AA70</f>
        <v>0</v>
      </c>
      <c r="E7" s="956" t="n">
        <f aca="false">ROUND((C7/$E$2),2)</f>
        <v>0</v>
      </c>
      <c r="F7" s="956" t="n">
        <f aca="false">ROUND((D7/$F$2),2)</f>
        <v>0</v>
      </c>
      <c r="G7" s="957" t="n">
        <v>0</v>
      </c>
      <c r="H7" s="958" t="n">
        <v>0</v>
      </c>
      <c r="I7" s="959" t="n">
        <f aca="false">ROUND(((E7*G7)+(H7*F7)),2)</f>
        <v>0</v>
      </c>
      <c r="J7" s="960" t="n">
        <f aca="false">Cálculos!O105</f>
        <v>35.7</v>
      </c>
      <c r="K7" s="957" t="n">
        <v>0</v>
      </c>
      <c r="L7" s="961" t="n">
        <f aca="false">ROUND((J7*K7),2)</f>
        <v>0</v>
      </c>
    </row>
    <row r="8" customFormat="false" ht="12.75" hidden="false" customHeight="false" outlineLevel="0" collapsed="false">
      <c r="A8" s="954" t="s">
        <v>159</v>
      </c>
      <c r="B8" s="954" t="s">
        <v>160</v>
      </c>
      <c r="C8" s="955" t="n">
        <f aca="false">Cálculos!P71</f>
        <v>0</v>
      </c>
      <c r="D8" s="955" t="n">
        <f aca="false">Cálculos!AA71</f>
        <v>0</v>
      </c>
      <c r="E8" s="956" t="n">
        <f aca="false">ROUND((C8/$E$2),2)</f>
        <v>0</v>
      </c>
      <c r="F8" s="956" t="n">
        <f aca="false">ROUND((D8/$F$2),2)</f>
        <v>0</v>
      </c>
      <c r="G8" s="957" t="n">
        <v>0</v>
      </c>
      <c r="H8" s="958" t="n">
        <v>0</v>
      </c>
      <c r="I8" s="959" t="n">
        <f aca="false">ROUND(((E8*G8)+(H8*F8)),2)</f>
        <v>0</v>
      </c>
      <c r="J8" s="960" t="n">
        <f aca="false">Cálculos!O106</f>
        <v>35.7</v>
      </c>
      <c r="K8" s="957" t="n">
        <v>0</v>
      </c>
      <c r="L8" s="961" t="n">
        <f aca="false">ROUND((J8*K8),2)</f>
        <v>0</v>
      </c>
    </row>
    <row r="9" customFormat="false" ht="12.75" hidden="false" customHeight="false" outlineLevel="0" collapsed="false">
      <c r="A9" s="954" t="s">
        <v>161</v>
      </c>
      <c r="B9" s="954" t="s">
        <v>162</v>
      </c>
      <c r="C9" s="955" t="n">
        <f aca="false">Cálculos!P72</f>
        <v>17.34</v>
      </c>
      <c r="D9" s="955" t="n">
        <f aca="false">Cálculos!AA72</f>
        <v>0</v>
      </c>
      <c r="E9" s="956" t="n">
        <f aca="false">ROUND((C9/$E$2),2)</f>
        <v>0.79</v>
      </c>
      <c r="F9" s="956" t="n">
        <f aca="false">ROUND((D9/$F$2),2)</f>
        <v>0</v>
      </c>
      <c r="G9" s="957" t="n">
        <v>0</v>
      </c>
      <c r="H9" s="958" t="n">
        <v>0</v>
      </c>
      <c r="I9" s="959" t="n">
        <f aca="false">ROUND(((E9*G9)+(H9*F9)),2)</f>
        <v>0</v>
      </c>
      <c r="J9" s="960" t="n">
        <f aca="false">Cálculos!O107</f>
        <v>36.12</v>
      </c>
      <c r="K9" s="957" t="n">
        <v>0</v>
      </c>
      <c r="L9" s="961" t="n">
        <f aca="false">ROUND((J9*K9),2)</f>
        <v>0</v>
      </c>
    </row>
    <row r="10" customFormat="false" ht="12.75" hidden="false" customHeight="false" outlineLevel="0" collapsed="false">
      <c r="A10" s="954" t="s">
        <v>163</v>
      </c>
      <c r="B10" s="954" t="s">
        <v>164</v>
      </c>
      <c r="C10" s="955" t="n">
        <f aca="false">Cálculos!P73</f>
        <v>87.88</v>
      </c>
      <c r="D10" s="955" t="n">
        <f aca="false">Cálculos!AA73</f>
        <v>0.78</v>
      </c>
      <c r="E10" s="956" t="n">
        <f aca="false">ROUND((C10/$E$2),2)</f>
        <v>3.99</v>
      </c>
      <c r="F10" s="956" t="n">
        <f aca="false">ROUND((D10/$F$2),2)</f>
        <v>0.05</v>
      </c>
      <c r="G10" s="957" t="n">
        <v>0</v>
      </c>
      <c r="H10" s="958" t="n">
        <v>0</v>
      </c>
      <c r="I10" s="959" t="n">
        <f aca="false">ROUND(((E10*G10)+(H10*F10)),2)</f>
        <v>0</v>
      </c>
      <c r="J10" s="960" t="n">
        <f aca="false">Cálculos!O108</f>
        <v>36.12</v>
      </c>
      <c r="K10" s="957" t="n">
        <v>0</v>
      </c>
      <c r="L10" s="961" t="n">
        <f aca="false">ROUND((J10*K10),2)</f>
        <v>0</v>
      </c>
    </row>
    <row r="11" customFormat="false" ht="12.75" hidden="false" customHeight="false" outlineLevel="0" collapsed="false">
      <c r="A11" s="954" t="s">
        <v>165</v>
      </c>
      <c r="B11" s="954" t="s">
        <v>166</v>
      </c>
      <c r="C11" s="955" t="n">
        <f aca="false">Cálculos!P74</f>
        <v>30.72</v>
      </c>
      <c r="D11" s="955" t="n">
        <f aca="false">Cálculos!AA74</f>
        <v>0</v>
      </c>
      <c r="E11" s="956" t="n">
        <f aca="false">ROUND((C11/$E$2),2)</f>
        <v>1.4</v>
      </c>
      <c r="F11" s="956" t="n">
        <f aca="false">ROUND((D11/$F$2),2)</f>
        <v>0</v>
      </c>
      <c r="G11" s="957" t="n">
        <v>0</v>
      </c>
      <c r="H11" s="958" t="n">
        <v>0</v>
      </c>
      <c r="I11" s="959" t="n">
        <f aca="false">ROUND(((E11*G11)+(H11*F11)),2)</f>
        <v>0</v>
      </c>
      <c r="J11" s="960" t="n">
        <f aca="false">Cálculos!O109</f>
        <v>35.29</v>
      </c>
      <c r="K11" s="957" t="n">
        <v>0</v>
      </c>
      <c r="L11" s="961" t="n">
        <f aca="false">ROUND((J11*K11),2)</f>
        <v>0</v>
      </c>
    </row>
    <row r="12" customFormat="false" ht="12.75" hidden="false" customHeight="false" outlineLevel="0" collapsed="false">
      <c r="A12" s="954" t="s">
        <v>167</v>
      </c>
      <c r="B12" s="954" t="s">
        <v>168</v>
      </c>
      <c r="C12" s="955" t="n">
        <f aca="false">Cálculos!P75</f>
        <v>64.55</v>
      </c>
      <c r="D12" s="955" t="n">
        <f aca="false">Cálculos!AA75</f>
        <v>0</v>
      </c>
      <c r="E12" s="956" t="n">
        <f aca="false">ROUND((C12/$E$2),2)</f>
        <v>2.93</v>
      </c>
      <c r="F12" s="956" t="n">
        <f aca="false">ROUND((D12/$F$2),2)</f>
        <v>0</v>
      </c>
      <c r="G12" s="957" t="n">
        <v>0</v>
      </c>
      <c r="H12" s="958" t="n">
        <v>0</v>
      </c>
      <c r="I12" s="959" t="n">
        <f aca="false">ROUND(((E12*G12)+(H12*F12)),2)</f>
        <v>0</v>
      </c>
      <c r="J12" s="960" t="n">
        <f aca="false">Cálculos!O110</f>
        <v>35.7</v>
      </c>
      <c r="K12" s="957" t="n">
        <v>0</v>
      </c>
      <c r="L12" s="961" t="n">
        <f aca="false">ROUND((J12*K12),2)</f>
        <v>0</v>
      </c>
    </row>
    <row r="13" customFormat="false" ht="12.75" hidden="false" customHeight="false" outlineLevel="0" collapsed="false">
      <c r="A13" s="954" t="s">
        <v>169</v>
      </c>
      <c r="B13" s="954" t="s">
        <v>170</v>
      </c>
      <c r="C13" s="955" t="n">
        <f aca="false">Cálculos!P76</f>
        <v>58.3</v>
      </c>
      <c r="D13" s="955" t="n">
        <f aca="false">Cálculos!AA76</f>
        <v>0</v>
      </c>
      <c r="E13" s="956" t="n">
        <f aca="false">ROUND((C13/$E$2),2)</f>
        <v>2.65</v>
      </c>
      <c r="F13" s="956" t="n">
        <f aca="false">ROUND((D13/$F$2),2)</f>
        <v>0</v>
      </c>
      <c r="G13" s="957" t="n">
        <v>0</v>
      </c>
      <c r="H13" s="958" t="n">
        <v>0</v>
      </c>
      <c r="I13" s="959" t="n">
        <f aca="false">ROUND(((E13*G13)+(H13*F13)),2)</f>
        <v>0</v>
      </c>
      <c r="J13" s="960" t="n">
        <f aca="false">Cálculos!O111</f>
        <v>35.29</v>
      </c>
      <c r="K13" s="957" t="n">
        <v>0</v>
      </c>
      <c r="L13" s="961" t="n">
        <f aca="false">ROUND((J13*K13),2)</f>
        <v>0</v>
      </c>
    </row>
    <row r="14" customFormat="false" ht="12.75" hidden="false" customHeight="false" outlineLevel="0" collapsed="false">
      <c r="A14" s="954" t="s">
        <v>171</v>
      </c>
      <c r="B14" s="954" t="s">
        <v>172</v>
      </c>
      <c r="C14" s="955" t="n">
        <f aca="false">Cálculos!P77</f>
        <v>0</v>
      </c>
      <c r="D14" s="955" t="n">
        <f aca="false">Cálculos!AA77</f>
        <v>0</v>
      </c>
      <c r="E14" s="956" t="n">
        <f aca="false">ROUND((C14/$E$2),2)</f>
        <v>0</v>
      </c>
      <c r="F14" s="956" t="n">
        <f aca="false">ROUND((D14/$F$2),2)</f>
        <v>0</v>
      </c>
      <c r="G14" s="957" t="n">
        <v>0</v>
      </c>
      <c r="H14" s="958" t="n">
        <v>0</v>
      </c>
      <c r="I14" s="959" t="n">
        <f aca="false">ROUND(((E14*G14)+(H14*F14)),2)</f>
        <v>0</v>
      </c>
      <c r="J14" s="960" t="n">
        <f aca="false">Cálculos!O112</f>
        <v>35.7</v>
      </c>
      <c r="K14" s="957" t="n">
        <v>0</v>
      </c>
      <c r="L14" s="961" t="n">
        <f aca="false">ROUND((J14*K14),2)</f>
        <v>0</v>
      </c>
    </row>
    <row r="15" customFormat="false" ht="12.75" hidden="false" customHeight="false" outlineLevel="0" collapsed="false">
      <c r="A15" s="954" t="s">
        <v>173</v>
      </c>
      <c r="B15" s="954" t="s">
        <v>174</v>
      </c>
      <c r="C15" s="955" t="n">
        <f aca="false">Cálculos!P78</f>
        <v>25.21</v>
      </c>
      <c r="D15" s="955" t="n">
        <f aca="false">Cálculos!AA78</f>
        <v>0</v>
      </c>
      <c r="E15" s="956" t="n">
        <f aca="false">ROUND((C15/$E$2),2)</f>
        <v>1.15</v>
      </c>
      <c r="F15" s="956" t="n">
        <f aca="false">ROUND((D15/$F$2),2)</f>
        <v>0</v>
      </c>
      <c r="G15" s="957" t="n">
        <v>0</v>
      </c>
      <c r="H15" s="958" t="n">
        <v>0</v>
      </c>
      <c r="I15" s="959" t="n">
        <f aca="false">ROUND(((E15*G15)+(H15*F15)),2)</f>
        <v>0</v>
      </c>
      <c r="J15" s="960" t="n">
        <f aca="false">Cálculos!O113</f>
        <v>35.29</v>
      </c>
      <c r="K15" s="957" t="n">
        <v>0</v>
      </c>
      <c r="L15" s="961" t="n">
        <f aca="false">ROUND((J15*K15),2)</f>
        <v>0</v>
      </c>
    </row>
    <row r="16" customFormat="false" ht="12.75" hidden="false" customHeight="false" outlineLevel="0" collapsed="false">
      <c r="A16" s="954" t="s">
        <v>175</v>
      </c>
      <c r="B16" s="954" t="s">
        <v>176</v>
      </c>
      <c r="C16" s="955" t="n">
        <f aca="false">Cálculos!P79</f>
        <v>0</v>
      </c>
      <c r="D16" s="955" t="n">
        <f aca="false">Cálculos!AA79</f>
        <v>0</v>
      </c>
      <c r="E16" s="956" t="n">
        <f aca="false">ROUND((C16/$E$2),2)</f>
        <v>0</v>
      </c>
      <c r="F16" s="956" t="n">
        <f aca="false">ROUND((D16/$F$2),2)</f>
        <v>0</v>
      </c>
      <c r="G16" s="957" t="n">
        <v>0</v>
      </c>
      <c r="H16" s="958" t="n">
        <v>0</v>
      </c>
      <c r="I16" s="959" t="n">
        <f aca="false">ROUND(((E16*G16)+(H16*F16)),2)</f>
        <v>0</v>
      </c>
      <c r="J16" s="960" t="n">
        <f aca="false">Cálculos!O114</f>
        <v>34.9</v>
      </c>
      <c r="K16" s="957" t="n">
        <v>0</v>
      </c>
      <c r="L16" s="961" t="n">
        <f aca="false">ROUND((J16*K16),2)</f>
        <v>0</v>
      </c>
    </row>
    <row r="17" customFormat="false" ht="12.75" hidden="false" customHeight="false" outlineLevel="0" collapsed="false">
      <c r="A17" s="954" t="s">
        <v>177</v>
      </c>
      <c r="B17" s="954" t="s">
        <v>178</v>
      </c>
      <c r="C17" s="955" t="n">
        <f aca="false">Cálculos!P80</f>
        <v>87.88</v>
      </c>
      <c r="D17" s="955" t="n">
        <f aca="false">Cálculos!AA80</f>
        <v>0.78</v>
      </c>
      <c r="E17" s="956" t="n">
        <f aca="false">ROUND((C17/$E$2),2)</f>
        <v>3.99</v>
      </c>
      <c r="F17" s="956" t="n">
        <f aca="false">ROUND((D17/$F$2),2)</f>
        <v>0.05</v>
      </c>
      <c r="G17" s="957" t="n">
        <v>0</v>
      </c>
      <c r="H17" s="958" t="n">
        <v>0</v>
      </c>
      <c r="I17" s="959" t="n">
        <f aca="false">ROUND(((E17*G17)+(H17*F17)),2)</f>
        <v>0</v>
      </c>
      <c r="J17" s="960" t="n">
        <f aca="false">Cálculos!O115</f>
        <v>36.12</v>
      </c>
      <c r="K17" s="957" t="n">
        <v>0</v>
      </c>
      <c r="L17" s="961" t="n">
        <f aca="false">ROUND((J17*K17),2)</f>
        <v>0</v>
      </c>
    </row>
    <row r="18" customFormat="false" ht="12.75" hidden="false" customHeight="false" outlineLevel="0" collapsed="false">
      <c r="A18" s="954" t="s">
        <v>179</v>
      </c>
      <c r="B18" s="954" t="s">
        <v>180</v>
      </c>
      <c r="C18" s="955" t="n">
        <f aca="false">Cálculos!P81</f>
        <v>0</v>
      </c>
      <c r="D18" s="955" t="n">
        <f aca="false">Cálculos!AA81</f>
        <v>0</v>
      </c>
      <c r="E18" s="956" t="n">
        <f aca="false">ROUND((C18/$E$2),2)</f>
        <v>0</v>
      </c>
      <c r="F18" s="956" t="n">
        <f aca="false">ROUND((D18/$F$2),2)</f>
        <v>0</v>
      </c>
      <c r="G18" s="957" t="n">
        <v>0</v>
      </c>
      <c r="H18" s="958" t="n">
        <v>0</v>
      </c>
      <c r="I18" s="959" t="n">
        <f aca="false">ROUND(((E18*G18)+(H18*F18)),2)</f>
        <v>0</v>
      </c>
      <c r="J18" s="960" t="n">
        <f aca="false">Cálculos!O116</f>
        <v>35.29</v>
      </c>
      <c r="K18" s="957" t="n">
        <v>0</v>
      </c>
      <c r="L18" s="961" t="n">
        <f aca="false">ROUND((J18*K18),2)</f>
        <v>0</v>
      </c>
    </row>
    <row r="19" customFormat="false" ht="12.75" hidden="false" customHeight="false" outlineLevel="0" collapsed="false">
      <c r="A19" s="954" t="s">
        <v>181</v>
      </c>
      <c r="B19" s="954" t="s">
        <v>182</v>
      </c>
      <c r="C19" s="955" t="n">
        <f aca="false">Cálculos!P82</f>
        <v>30.38</v>
      </c>
      <c r="D19" s="955" t="n">
        <f aca="false">Cálculos!AA82</f>
        <v>0</v>
      </c>
      <c r="E19" s="956" t="n">
        <f aca="false">ROUND((C19/$E$2),2)</f>
        <v>1.38</v>
      </c>
      <c r="F19" s="956" t="n">
        <f aca="false">ROUND((D19/$F$2),2)</f>
        <v>0</v>
      </c>
      <c r="G19" s="957" t="n">
        <v>0</v>
      </c>
      <c r="H19" s="958" t="n">
        <v>0</v>
      </c>
      <c r="I19" s="959" t="n">
        <f aca="false">ROUND(((E19*G19)+(H19*F19)),2)</f>
        <v>0</v>
      </c>
      <c r="J19" s="960" t="n">
        <f aca="false">Cálculos!O117</f>
        <v>34.9</v>
      </c>
      <c r="K19" s="957" t="n">
        <v>0</v>
      </c>
      <c r="L19" s="961" t="n">
        <f aca="false">ROUND((J19*K19),2)</f>
        <v>0</v>
      </c>
    </row>
    <row r="20" customFormat="false" ht="12.75" hidden="false" customHeight="false" outlineLevel="0" collapsed="false">
      <c r="A20" s="954" t="s">
        <v>183</v>
      </c>
      <c r="B20" s="954" t="s">
        <v>184</v>
      </c>
      <c r="C20" s="955" t="n">
        <f aca="false">Cálculos!P83</f>
        <v>0</v>
      </c>
      <c r="D20" s="955" t="n">
        <f aca="false">Cálculos!AA83</f>
        <v>0</v>
      </c>
      <c r="E20" s="956" t="n">
        <f aca="false">ROUND((C20/$E$2),2)</f>
        <v>0</v>
      </c>
      <c r="F20" s="956" t="n">
        <f aca="false">ROUND((D20/$F$2),2)</f>
        <v>0</v>
      </c>
      <c r="G20" s="957" t="n">
        <v>0</v>
      </c>
      <c r="H20" s="958" t="n">
        <v>0</v>
      </c>
      <c r="I20" s="959" t="n">
        <f aca="false">ROUND(((E20*G20)+(H20*F20)),2)</f>
        <v>0</v>
      </c>
      <c r="J20" s="960" t="n">
        <f aca="false">Cálculos!O118</f>
        <v>36.12</v>
      </c>
      <c r="K20" s="957" t="n">
        <v>0</v>
      </c>
      <c r="L20" s="961" t="n">
        <f aca="false">ROUND((J20*K20),2)</f>
        <v>0</v>
      </c>
    </row>
    <row r="21" customFormat="false" ht="12.75" hidden="false" customHeight="false" outlineLevel="0" collapsed="false">
      <c r="A21" s="954" t="s">
        <v>185</v>
      </c>
      <c r="B21" s="954" t="s">
        <v>186</v>
      </c>
      <c r="C21" s="955" t="n">
        <f aca="false">Cálculos!P84</f>
        <v>0.39</v>
      </c>
      <c r="D21" s="955" t="n">
        <f aca="false">Cálculos!AA84</f>
        <v>0</v>
      </c>
      <c r="E21" s="956" t="n">
        <f aca="false">ROUND((C21/$E$2),2)</f>
        <v>0.02</v>
      </c>
      <c r="F21" s="956" t="n">
        <f aca="false">ROUND((D21/$F$2),2)</f>
        <v>0</v>
      </c>
      <c r="G21" s="957" t="n">
        <v>0</v>
      </c>
      <c r="H21" s="958" t="n">
        <v>0</v>
      </c>
      <c r="I21" s="959" t="n">
        <f aca="false">ROUND(((E21*G21)+(H21*F21)),2)</f>
        <v>0</v>
      </c>
      <c r="J21" s="960" t="n">
        <f aca="false">Cálculos!O119</f>
        <v>35.29</v>
      </c>
      <c r="K21" s="957" t="n">
        <v>0</v>
      </c>
      <c r="L21" s="961" t="n">
        <f aca="false">ROUND((J21*K21),2)</f>
        <v>0</v>
      </c>
    </row>
    <row r="22" customFormat="false" ht="12.75" hidden="false" customHeight="false" outlineLevel="0" collapsed="false">
      <c r="A22" s="954" t="s">
        <v>187</v>
      </c>
      <c r="B22" s="954" t="s">
        <v>188</v>
      </c>
      <c r="C22" s="955" t="n">
        <f aca="false">Cálculos!P85</f>
        <v>99.17</v>
      </c>
      <c r="D22" s="955" t="n">
        <f aca="false">Cálculos!AA85</f>
        <v>8.58</v>
      </c>
      <c r="E22" s="956" t="n">
        <f aca="false">ROUND((C22/$E$2),2)</f>
        <v>4.51</v>
      </c>
      <c r="F22" s="956" t="n">
        <f aca="false">ROUND((D22/$F$2),2)</f>
        <v>0.56</v>
      </c>
      <c r="G22" s="957" t="n">
        <v>0</v>
      </c>
      <c r="H22" s="958" t="n">
        <v>0</v>
      </c>
      <c r="I22" s="959" t="n">
        <f aca="false">ROUND(((E22*G22)+(H22*F22)),2)</f>
        <v>0</v>
      </c>
      <c r="J22" s="960" t="n">
        <f aca="false">Cálculos!O120</f>
        <v>36.12</v>
      </c>
      <c r="K22" s="957" t="n">
        <v>0</v>
      </c>
      <c r="L22" s="961" t="n">
        <f aca="false">ROUND((J22*K22),2)</f>
        <v>0</v>
      </c>
    </row>
    <row r="23" customFormat="false" ht="12.75" hidden="false" customHeight="false" outlineLevel="0" collapsed="false">
      <c r="A23" s="954" t="s">
        <v>189</v>
      </c>
      <c r="B23" s="954" t="s">
        <v>190</v>
      </c>
      <c r="C23" s="955" t="n">
        <f aca="false">Cálculos!P86</f>
        <v>25.8</v>
      </c>
      <c r="D23" s="955" t="n">
        <f aca="false">Cálculos!AA86</f>
        <v>0</v>
      </c>
      <c r="E23" s="956" t="n">
        <f aca="false">ROUND((C23/$E$2),2)</f>
        <v>1.17</v>
      </c>
      <c r="F23" s="956" t="n">
        <f aca="false">ROUND((D23/$F$2),2)</f>
        <v>0</v>
      </c>
      <c r="G23" s="957" t="n">
        <v>0</v>
      </c>
      <c r="H23" s="958" t="n">
        <v>0</v>
      </c>
      <c r="I23" s="959" t="n">
        <f aca="false">ROUND(((E23*G23)+(H23*F23)),2)</f>
        <v>0</v>
      </c>
      <c r="J23" s="960" t="n">
        <f aca="false">Cálculos!O121</f>
        <v>36.12</v>
      </c>
      <c r="K23" s="957" t="n">
        <v>0</v>
      </c>
      <c r="L23" s="961" t="n">
        <f aca="false">ROUND((J23*K23),2)</f>
        <v>0</v>
      </c>
    </row>
    <row r="24" customFormat="false" ht="12.75" hidden="false" customHeight="false" outlineLevel="0" collapsed="false">
      <c r="A24" s="954" t="s">
        <v>191</v>
      </c>
      <c r="B24" s="954" t="s">
        <v>192</v>
      </c>
      <c r="C24" s="955" t="n">
        <f aca="false">Cálculos!P87</f>
        <v>144.33</v>
      </c>
      <c r="D24" s="955" t="n">
        <f aca="false">Cálculos!AA87</f>
        <v>39.8</v>
      </c>
      <c r="E24" s="956" t="n">
        <f aca="false">ROUND((C24/$E$2),2)</f>
        <v>6.56</v>
      </c>
      <c r="F24" s="956" t="n">
        <f aca="false">ROUND((D24/$F$2),2)</f>
        <v>2.62</v>
      </c>
      <c r="G24" s="957" t="n">
        <v>0</v>
      </c>
      <c r="H24" s="958" t="n">
        <v>0</v>
      </c>
      <c r="I24" s="959" t="n">
        <f aca="false">ROUND(((E24*G24)+(H24*F24)),2)</f>
        <v>0</v>
      </c>
      <c r="J24" s="960" t="n">
        <f aca="false">Cálculos!O122</f>
        <v>36.12</v>
      </c>
      <c r="K24" s="957" t="n">
        <v>0</v>
      </c>
      <c r="L24" s="961" t="n">
        <f aca="false">ROUND((J24*K24),2)</f>
        <v>0</v>
      </c>
    </row>
    <row r="25" customFormat="false" ht="12.75" hidden="false" customHeight="false" outlineLevel="0" collapsed="false">
      <c r="A25" s="954" t="s">
        <v>195</v>
      </c>
      <c r="B25" s="954" t="s">
        <v>196</v>
      </c>
      <c r="C25" s="955" t="n">
        <f aca="false">Cálculos!P89</f>
        <v>0</v>
      </c>
      <c r="D25" s="955" t="n">
        <f aca="false">Cálculos!AA89</f>
        <v>0</v>
      </c>
      <c r="E25" s="956" t="n">
        <f aca="false">ROUND((C25/$E$2),2)</f>
        <v>0</v>
      </c>
      <c r="F25" s="956" t="n">
        <f aca="false">ROUND((D25/$F$2),2)</f>
        <v>0</v>
      </c>
      <c r="G25" s="957" t="n">
        <v>0</v>
      </c>
      <c r="H25" s="958" t="n">
        <v>0</v>
      </c>
      <c r="I25" s="959" t="n">
        <f aca="false">ROUND(((E25*G25)+(H25*F25)),2)</f>
        <v>0</v>
      </c>
      <c r="J25" s="960" t="n">
        <f aca="false">Cálculos!O124</f>
        <v>35.7</v>
      </c>
      <c r="K25" s="957" t="n">
        <v>0</v>
      </c>
      <c r="L25" s="961" t="n">
        <f aca="false">ROUND((J25*K25),2)</f>
        <v>0</v>
      </c>
    </row>
    <row r="26" customFormat="false" ht="12.75" hidden="false" customHeight="false" outlineLevel="0" collapsed="false">
      <c r="A26" s="954" t="s">
        <v>197</v>
      </c>
      <c r="B26" s="954" t="s">
        <v>198</v>
      </c>
      <c r="C26" s="955" t="n">
        <f aca="false">Cálculos!P90</f>
        <v>85.88</v>
      </c>
      <c r="D26" s="955" t="n">
        <f aca="false">Cálculos!AA90</f>
        <v>0.76</v>
      </c>
      <c r="E26" s="956" t="n">
        <f aca="false">ROUND((C26/$E$2),2)</f>
        <v>3.9</v>
      </c>
      <c r="F26" s="956" t="n">
        <f aca="false">ROUND((D26/$F$2),2)</f>
        <v>0.05</v>
      </c>
      <c r="G26" s="957" t="n">
        <v>0</v>
      </c>
      <c r="H26" s="958" t="n">
        <v>0</v>
      </c>
      <c r="I26" s="959" t="n">
        <f aca="false">ROUND(((E26*G26)+(H26*F26)),2)</f>
        <v>0</v>
      </c>
      <c r="J26" s="960" t="n">
        <f aca="false">Cálculos!O125</f>
        <v>35.29</v>
      </c>
      <c r="K26" s="957" t="n">
        <v>0</v>
      </c>
      <c r="L26" s="961" t="n">
        <f aca="false">ROUND((J26*K26),2)</f>
        <v>0</v>
      </c>
    </row>
    <row r="27" customFormat="false" ht="12.75" hidden="false" customHeight="false" outlineLevel="0" collapsed="false">
      <c r="A27" s="954" t="s">
        <v>199</v>
      </c>
      <c r="B27" s="954" t="s">
        <v>200</v>
      </c>
      <c r="C27" s="955" t="n">
        <f aca="false">Cálculos!P91</f>
        <v>0</v>
      </c>
      <c r="D27" s="955" t="n">
        <f aca="false">Cálculos!AA91</f>
        <v>0</v>
      </c>
      <c r="E27" s="956" t="n">
        <f aca="false">ROUND((C27/$E$2),2)</f>
        <v>0</v>
      </c>
      <c r="F27" s="956" t="n">
        <f aca="false">ROUND((D27/$F$2),2)</f>
        <v>0</v>
      </c>
      <c r="G27" s="957" t="n">
        <v>0</v>
      </c>
      <c r="H27" s="958" t="n">
        <v>0</v>
      </c>
      <c r="I27" s="959" t="n">
        <f aca="false">ROUND(((E27*G27)+(H27*F27)),2)</f>
        <v>0</v>
      </c>
      <c r="J27" s="960" t="n">
        <f aca="false">Cálculos!O126</f>
        <v>35.7</v>
      </c>
      <c r="K27" s="957" t="n">
        <v>0</v>
      </c>
      <c r="L27" s="961" t="n">
        <f aca="false">ROUND((J27*K27),2)</f>
        <v>0</v>
      </c>
    </row>
    <row r="28" customFormat="false" ht="12.75" hidden="false" customHeight="false" outlineLevel="0" collapsed="false">
      <c r="A28" s="954" t="s">
        <v>193</v>
      </c>
      <c r="B28" s="954" t="s">
        <v>194</v>
      </c>
      <c r="C28" s="955" t="n">
        <f aca="false">UBI!G33</f>
        <v>99.31</v>
      </c>
      <c r="D28" s="955" t="n">
        <f aca="false">UBI!K33</f>
        <v>21.9</v>
      </c>
      <c r="E28" s="956" t="n">
        <f aca="false">ROUND((C28/$E$2),2)</f>
        <v>4.51</v>
      </c>
      <c r="F28" s="956" t="n">
        <f aca="false">ROUND((D28/$F$2),2)</f>
        <v>1.44</v>
      </c>
      <c r="G28" s="962" t="n">
        <v>0</v>
      </c>
      <c r="H28" s="963" t="n">
        <v>0</v>
      </c>
      <c r="I28" s="964" t="n">
        <f aca="false">ROUND(((E28*G28)+(H28*F28)),2)</f>
        <v>0</v>
      </c>
      <c r="J28" s="960" t="n">
        <f aca="false">Cálculos!O123</f>
        <v>34.9</v>
      </c>
      <c r="K28" s="962" t="n">
        <v>0</v>
      </c>
      <c r="L28" s="965" t="n">
        <f aca="false">ROUND((J28*K28),2)</f>
        <v>0</v>
      </c>
    </row>
    <row r="36" customFormat="false" ht="17.25" hidden="false" customHeight="true" outlineLevel="0" collapsed="false"/>
    <row r="37" customFormat="false" ht="16.5" hidden="false" customHeight="true" outlineLevel="0" collapsed="false"/>
    <row r="38" customFormat="false" ht="18.75" hidden="false" customHeight="true" outlineLevel="0" collapsed="false"/>
    <row r="39" customFormat="false" ht="18.75" hidden="false" customHeight="true" outlineLevel="0" collapsed="false"/>
    <row r="41" customFormat="false" ht="17.25" hidden="false" customHeight="true" outlineLevel="0" collapsed="false"/>
    <row r="42" customFormat="false" ht="14.25" hidden="false" customHeight="true" outlineLevel="0" collapsed="false"/>
  </sheetData>
  <sheetProtection sheet="true" password="d3be" objects="true" scenarios="true"/>
  <mergeCells count="10">
    <mergeCell ref="A1:A2"/>
    <mergeCell ref="B1:B2"/>
    <mergeCell ref="C1:C2"/>
    <mergeCell ref="D1:D2"/>
    <mergeCell ref="G1:G2"/>
    <mergeCell ref="H1:H2"/>
    <mergeCell ref="I1:I2"/>
    <mergeCell ref="J1:J2"/>
    <mergeCell ref="K1:K2"/>
    <mergeCell ref="L1:L2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60"/>
  <sheetViews>
    <sheetView showFormulas="false" showGridLines="false" showRowColHeaders="true" showZeros="true" rightToLeft="false" tabSelected="false" showOutlineSymbols="true" defaultGridColor="true" view="normal" topLeftCell="A31" colorId="64" zoomScale="80" zoomScaleNormal="80" zoomScalePageLayoutView="100" workbookViewId="0">
      <selection pane="topLeft" activeCell="C48" activeCellId="0" sqref="C48"/>
    </sheetView>
  </sheetViews>
  <sheetFormatPr defaultColWidth="8.83203125" defaultRowHeight="12.75" zeroHeight="false" outlineLevelRow="0" outlineLevelCol="0"/>
  <cols>
    <col collapsed="false" customWidth="true" hidden="false" outlineLevel="0" max="1" min="1" style="0" width="25.33"/>
    <col collapsed="false" customWidth="true" hidden="false" outlineLevel="0" max="2" min="2" style="0" width="60.16"/>
    <col collapsed="false" customWidth="true" hidden="false" outlineLevel="0" max="3" min="3" style="0" width="27.66"/>
  </cols>
  <sheetData>
    <row r="1" customFormat="false" ht="12.75" hidden="false" customHeight="false" outlineLevel="0" collapsed="false">
      <c r="A1" s="2" t="s">
        <v>96</v>
      </c>
      <c r="B1" s="169"/>
      <c r="C1" s="170"/>
    </row>
    <row r="2" customFormat="false" ht="12.75" hidden="false" customHeight="false" outlineLevel="0" collapsed="false">
      <c r="A2" s="5" t="s">
        <v>97</v>
      </c>
      <c r="B2" s="90"/>
      <c r="C2" s="171"/>
    </row>
    <row r="3" customFormat="false" ht="12.75" hidden="false" customHeight="false" outlineLevel="0" collapsed="false">
      <c r="A3" s="172" t="s">
        <v>201</v>
      </c>
      <c r="B3" s="90"/>
      <c r="C3" s="171"/>
    </row>
    <row r="4" customFormat="false" ht="12.75" hidden="false" customHeight="false" outlineLevel="0" collapsed="false">
      <c r="A4" s="172"/>
      <c r="B4" s="90"/>
      <c r="C4" s="171"/>
    </row>
    <row r="5" customFormat="false" ht="40.5" hidden="false" customHeight="true" outlineLevel="0" collapsed="false">
      <c r="A5" s="173" t="s">
        <v>202</v>
      </c>
      <c r="B5" s="173"/>
      <c r="C5" s="173"/>
    </row>
    <row r="6" customFormat="false" ht="15.75" hidden="false" customHeight="true" outlineLevel="0" collapsed="false">
      <c r="A6" s="174"/>
      <c r="B6" s="174"/>
      <c r="C6" s="174"/>
    </row>
    <row r="7" customFormat="false" ht="19.5" hidden="false" customHeight="true" outlineLevel="0" collapsed="false">
      <c r="A7" s="175" t="s">
        <v>203</v>
      </c>
      <c r="B7" s="175"/>
      <c r="C7" s="175"/>
    </row>
    <row r="8" customFormat="false" ht="17.25" hidden="false" customHeight="true" outlineLevel="0" collapsed="false">
      <c r="A8" s="176" t="s">
        <v>204</v>
      </c>
      <c r="C8" s="171"/>
    </row>
    <row r="9" customFormat="false" ht="19.5" hidden="false" customHeight="true" outlineLevel="0" collapsed="false">
      <c r="A9" s="177" t="s">
        <v>205</v>
      </c>
      <c r="B9" s="178" t="s">
        <v>4</v>
      </c>
      <c r="C9" s="179" t="s">
        <v>206</v>
      </c>
    </row>
    <row r="10" customFormat="false" ht="19.5" hidden="false" customHeight="true" outlineLevel="0" collapsed="false">
      <c r="A10" s="180" t="s">
        <v>207</v>
      </c>
      <c r="B10" s="181" t="s">
        <v>208</v>
      </c>
      <c r="C10" s="181"/>
    </row>
    <row r="11" customFormat="false" ht="18" hidden="false" customHeight="true" outlineLevel="0" collapsed="false">
      <c r="A11" s="182" t="n">
        <v>1</v>
      </c>
      <c r="B11" s="183" t="s">
        <v>209</v>
      </c>
      <c r="C11" s="184" t="n">
        <v>0.2</v>
      </c>
    </row>
    <row r="12" customFormat="false" ht="18" hidden="false" customHeight="true" outlineLevel="0" collapsed="false">
      <c r="A12" s="182" t="n">
        <v>2</v>
      </c>
      <c r="B12" s="183" t="s">
        <v>210</v>
      </c>
      <c r="C12" s="184" t="n">
        <v>0.015</v>
      </c>
    </row>
    <row r="13" customFormat="false" ht="18" hidden="false" customHeight="true" outlineLevel="0" collapsed="false">
      <c r="A13" s="182" t="n">
        <v>3</v>
      </c>
      <c r="B13" s="183" t="s">
        <v>211</v>
      </c>
      <c r="C13" s="184" t="n">
        <v>0.01</v>
      </c>
    </row>
    <row r="14" customFormat="false" ht="18" hidden="false" customHeight="true" outlineLevel="0" collapsed="false">
      <c r="A14" s="182" t="n">
        <v>4</v>
      </c>
      <c r="B14" s="183" t="s">
        <v>212</v>
      </c>
      <c r="C14" s="184" t="n">
        <v>0.002</v>
      </c>
    </row>
    <row r="15" customFormat="false" ht="18" hidden="false" customHeight="true" outlineLevel="0" collapsed="false">
      <c r="A15" s="182" t="n">
        <v>5</v>
      </c>
      <c r="B15" s="183" t="s">
        <v>213</v>
      </c>
      <c r="C15" s="184" t="n">
        <v>0.025</v>
      </c>
    </row>
    <row r="16" customFormat="false" ht="18" hidden="false" customHeight="true" outlineLevel="0" collapsed="false">
      <c r="A16" s="182" t="n">
        <v>6</v>
      </c>
      <c r="B16" s="183" t="s">
        <v>214</v>
      </c>
      <c r="C16" s="184" t="n">
        <v>0.08</v>
      </c>
    </row>
    <row r="17" customFormat="false" ht="18" hidden="false" customHeight="true" outlineLevel="0" collapsed="false">
      <c r="A17" s="182" t="n">
        <v>7</v>
      </c>
      <c r="B17" s="183" t="s">
        <v>215</v>
      </c>
      <c r="C17" s="184" t="n">
        <v>0.06</v>
      </c>
    </row>
    <row r="18" customFormat="false" ht="18" hidden="false" customHeight="true" outlineLevel="0" collapsed="false">
      <c r="A18" s="182" t="n">
        <v>8</v>
      </c>
      <c r="B18" s="183" t="s">
        <v>216</v>
      </c>
      <c r="C18" s="184" t="n">
        <v>0.006</v>
      </c>
      <c r="E18" s="185"/>
    </row>
    <row r="19" customFormat="false" ht="18" hidden="false" customHeight="true" outlineLevel="0" collapsed="false">
      <c r="A19" s="186" t="s">
        <v>217</v>
      </c>
      <c r="B19" s="186"/>
      <c r="C19" s="187" t="n">
        <f aca="false">SUM(C11:C18)</f>
        <v>0.398</v>
      </c>
      <c r="E19" s="185"/>
    </row>
    <row r="20" customFormat="false" ht="19.5" hidden="false" customHeight="true" outlineLevel="0" collapsed="false">
      <c r="A20" s="188" t="s">
        <v>218</v>
      </c>
      <c r="B20" s="188"/>
      <c r="C20" s="188"/>
      <c r="E20" s="189"/>
    </row>
    <row r="21" customFormat="false" ht="19.5" hidden="false" customHeight="true" outlineLevel="0" collapsed="false">
      <c r="A21" s="180" t="s">
        <v>219</v>
      </c>
      <c r="B21" s="190" t="s">
        <v>220</v>
      </c>
      <c r="C21" s="191"/>
    </row>
    <row r="22" customFormat="false" ht="18" hidden="false" customHeight="true" outlineLevel="0" collapsed="false">
      <c r="A22" s="182" t="n">
        <v>9</v>
      </c>
      <c r="B22" s="183" t="s">
        <v>221</v>
      </c>
      <c r="C22" s="192" t="n">
        <f aca="false">ROUND((100%/11),4)</f>
        <v>0.0909</v>
      </c>
      <c r="E22" s="189"/>
    </row>
    <row r="23" customFormat="false" ht="18" hidden="false" customHeight="true" outlineLevel="0" collapsed="false">
      <c r="A23" s="182" t="n">
        <v>10</v>
      </c>
      <c r="B23" s="183" t="s">
        <v>222</v>
      </c>
      <c r="C23" s="192" t="n">
        <f aca="false">ROUND((C22/3),4)</f>
        <v>0.0303</v>
      </c>
    </row>
    <row r="24" customFormat="false" ht="18" hidden="false" customHeight="true" outlineLevel="0" collapsed="false">
      <c r="A24" s="193" t="s">
        <v>223</v>
      </c>
      <c r="B24" s="193"/>
      <c r="C24" s="194" t="n">
        <f aca="false">SUM(C22:C23)</f>
        <v>0.1212</v>
      </c>
    </row>
    <row r="25" customFormat="false" ht="18" hidden="false" customHeight="true" outlineLevel="0" collapsed="false">
      <c r="A25" s="195" t="s">
        <v>224</v>
      </c>
      <c r="B25" s="195"/>
      <c r="C25" s="196" t="n">
        <f aca="false">C19*C24</f>
        <v>0.0482376</v>
      </c>
    </row>
    <row r="26" customFormat="false" ht="18" hidden="false" customHeight="true" outlineLevel="0" collapsed="false">
      <c r="A26" s="193" t="s">
        <v>225</v>
      </c>
      <c r="B26" s="193"/>
      <c r="C26" s="197" t="n">
        <f aca="false">SUM(C24:C25)</f>
        <v>0.1694376</v>
      </c>
    </row>
    <row r="27" customFormat="false" ht="19.5" hidden="false" customHeight="true" outlineLevel="0" collapsed="false">
      <c r="A27" s="180" t="s">
        <v>226</v>
      </c>
      <c r="B27" s="181" t="s">
        <v>227</v>
      </c>
      <c r="C27" s="181"/>
    </row>
    <row r="28" customFormat="false" ht="18" hidden="false" customHeight="true" outlineLevel="0" collapsed="false">
      <c r="A28" s="198" t="n">
        <v>11</v>
      </c>
      <c r="B28" s="199" t="s">
        <v>228</v>
      </c>
      <c r="C28" s="196" t="n">
        <f aca="false">ROUND((0.0144*0.1*0.4509*6/12),4)</f>
        <v>0.0003</v>
      </c>
    </row>
    <row r="29" customFormat="false" ht="18" hidden="false" customHeight="true" outlineLevel="0" collapsed="false">
      <c r="A29" s="195" t="s">
        <v>229</v>
      </c>
      <c r="B29" s="195"/>
      <c r="C29" s="200" t="n">
        <f aca="false">C19*C28</f>
        <v>0.0001194</v>
      </c>
    </row>
    <row r="30" customFormat="false" ht="18" hidden="false" customHeight="true" outlineLevel="0" collapsed="false">
      <c r="A30" s="193" t="s">
        <v>230</v>
      </c>
      <c r="B30" s="193"/>
      <c r="C30" s="201" t="n">
        <f aca="false">SUM(C28:C29)</f>
        <v>0.0004194</v>
      </c>
    </row>
    <row r="31" customFormat="false" ht="19.5" hidden="false" customHeight="true" outlineLevel="0" collapsed="false">
      <c r="A31" s="202" t="s">
        <v>231</v>
      </c>
      <c r="B31" s="203" t="s">
        <v>232</v>
      </c>
      <c r="C31" s="203"/>
    </row>
    <row r="32" customFormat="false" ht="18" hidden="false" customHeight="true" outlineLevel="0" collapsed="false">
      <c r="A32" s="198" t="n">
        <v>12</v>
      </c>
      <c r="B32" s="204" t="s">
        <v>233</v>
      </c>
      <c r="C32" s="205" t="n">
        <f aca="false">ROUND((100%/12)*5%,4)</f>
        <v>0.0042</v>
      </c>
      <c r="E32" s="185"/>
    </row>
    <row r="33" customFormat="false" ht="18" hidden="false" customHeight="true" outlineLevel="0" collapsed="false">
      <c r="A33" s="206" t="s">
        <v>234</v>
      </c>
      <c r="B33" s="206"/>
      <c r="C33" s="205" t="n">
        <f aca="false">C16*C32</f>
        <v>0.000336</v>
      </c>
      <c r="E33" s="185"/>
      <c r="G33" s="207"/>
    </row>
    <row r="34" customFormat="false" ht="18" hidden="false" customHeight="true" outlineLevel="0" collapsed="false">
      <c r="A34" s="198" t="n">
        <v>13</v>
      </c>
      <c r="B34" s="204" t="s">
        <v>235</v>
      </c>
      <c r="C34" s="208" t="n">
        <f aca="false">(0.08*0.4*0.9*(1+1/11+1/11+(1/3*1/11)))</f>
        <v>0.0349090909090909</v>
      </c>
      <c r="E34" s="185"/>
    </row>
    <row r="35" customFormat="false" ht="18" hidden="false" customHeight="true" outlineLevel="0" collapsed="false">
      <c r="A35" s="198" t="n">
        <v>14</v>
      </c>
      <c r="B35" s="204" t="s">
        <v>236</v>
      </c>
      <c r="C35" s="205" t="n">
        <v>0.0004</v>
      </c>
      <c r="E35" s="185"/>
    </row>
    <row r="36" customFormat="false" ht="18" hidden="false" customHeight="true" outlineLevel="0" collapsed="false">
      <c r="A36" s="206" t="s">
        <v>237</v>
      </c>
      <c r="B36" s="206"/>
      <c r="C36" s="205" t="n">
        <f aca="false">ROUND((C35*C19),4)</f>
        <v>0.0002</v>
      </c>
      <c r="E36" s="185"/>
    </row>
    <row r="37" customFormat="false" ht="18" hidden="false" customHeight="true" outlineLevel="0" collapsed="false">
      <c r="A37" s="198" t="n">
        <v>15</v>
      </c>
      <c r="B37" s="204" t="s">
        <v>238</v>
      </c>
      <c r="C37" s="205" t="n">
        <f aca="false">(0.4*C16/100)</f>
        <v>0.00032</v>
      </c>
      <c r="E37" s="185"/>
    </row>
    <row r="38" customFormat="false" ht="18" hidden="false" customHeight="true" outlineLevel="0" collapsed="false">
      <c r="A38" s="209" t="s">
        <v>239</v>
      </c>
      <c r="B38" s="209"/>
      <c r="C38" s="197" t="n">
        <f aca="false">SUM(C32:C37)</f>
        <v>0.0403650909090909</v>
      </c>
      <c r="E38" s="185"/>
    </row>
    <row r="39" customFormat="false" ht="19.5" hidden="false" customHeight="true" outlineLevel="0" collapsed="false">
      <c r="A39" s="210" t="s">
        <v>240</v>
      </c>
      <c r="B39" s="211" t="s">
        <v>241</v>
      </c>
      <c r="C39" s="211"/>
    </row>
    <row r="40" customFormat="false" ht="18" hidden="false" customHeight="true" outlineLevel="0" collapsed="false">
      <c r="A40" s="198" t="n">
        <v>16</v>
      </c>
      <c r="B40" s="199" t="s">
        <v>242</v>
      </c>
      <c r="C40" s="192" t="n">
        <f aca="false">ROUND((100%/11),4)</f>
        <v>0.0909</v>
      </c>
    </row>
    <row r="41" customFormat="false" ht="18" hidden="false" customHeight="true" outlineLevel="0" collapsed="false">
      <c r="A41" s="198" t="n">
        <v>17</v>
      </c>
      <c r="B41" s="199" t="s">
        <v>243</v>
      </c>
      <c r="C41" s="196" t="n">
        <f aca="false">ROUND((5.96/30/12),4)</f>
        <v>0.0166</v>
      </c>
    </row>
    <row r="42" customFormat="false" ht="18" hidden="false" customHeight="true" outlineLevel="0" collapsed="false">
      <c r="A42" s="198" t="n">
        <v>18</v>
      </c>
      <c r="B42" s="199" t="s">
        <v>244</v>
      </c>
      <c r="C42" s="196" t="n">
        <f aca="false">ROUND((5/30/12)*0.022,4)</f>
        <v>0.0003</v>
      </c>
    </row>
    <row r="43" customFormat="false" ht="18" hidden="false" customHeight="true" outlineLevel="0" collapsed="false">
      <c r="A43" s="198" t="n">
        <v>19</v>
      </c>
      <c r="B43" s="199" t="s">
        <v>245</v>
      </c>
      <c r="C43" s="196" t="n">
        <f aca="false">ROUND((1/30/12),4)</f>
        <v>0.0028</v>
      </c>
    </row>
    <row r="44" customFormat="false" ht="18" hidden="false" customHeight="true" outlineLevel="0" collapsed="false">
      <c r="A44" s="198" t="n">
        <v>20</v>
      </c>
      <c r="B44" s="199" t="s">
        <v>246</v>
      </c>
      <c r="C44" s="196" t="n">
        <f aca="false">ROUND((15/30/12*0.0078),4)</f>
        <v>0.0003</v>
      </c>
    </row>
    <row r="45" customFormat="false" ht="18" hidden="false" customHeight="true" outlineLevel="0" collapsed="false">
      <c r="A45" s="209" t="s">
        <v>223</v>
      </c>
      <c r="B45" s="209"/>
      <c r="C45" s="197" t="n">
        <f aca="false">SUM(C40:C44)</f>
        <v>0.1109</v>
      </c>
    </row>
    <row r="46" customFormat="false" ht="18" hidden="false" customHeight="true" outlineLevel="0" collapsed="false">
      <c r="A46" s="206" t="s">
        <v>247</v>
      </c>
      <c r="B46" s="206"/>
      <c r="C46" s="196" t="n">
        <f aca="false">C19*C45</f>
        <v>0.0441382</v>
      </c>
    </row>
    <row r="47" customFormat="false" ht="18" hidden="false" customHeight="true" outlineLevel="0" collapsed="false">
      <c r="A47" s="209" t="s">
        <v>248</v>
      </c>
      <c r="B47" s="209"/>
      <c r="C47" s="197" t="n">
        <f aca="false">SUM(C45:C46)</f>
        <v>0.1550382</v>
      </c>
    </row>
    <row r="48" customFormat="false" ht="18" hidden="false" customHeight="true" outlineLevel="0" collapsed="false">
      <c r="A48" s="212" t="s">
        <v>249</v>
      </c>
      <c r="B48" s="213" t="s">
        <v>250</v>
      </c>
      <c r="C48" s="214" t="s">
        <v>251</v>
      </c>
    </row>
    <row r="49" customFormat="false" ht="18" hidden="false" customHeight="true" outlineLevel="0" collapsed="false">
      <c r="A49" s="198" t="n">
        <v>21</v>
      </c>
      <c r="B49" s="199" t="s">
        <v>252</v>
      </c>
      <c r="C49" s="196" t="n">
        <f aca="false">1*1%/12</f>
        <v>0.000833333333333333</v>
      </c>
    </row>
    <row r="50" customFormat="false" ht="18" hidden="false" customHeight="true" outlineLevel="0" collapsed="false">
      <c r="A50" s="209" t="s">
        <v>253</v>
      </c>
      <c r="B50" s="209"/>
      <c r="C50" s="197" t="n">
        <f aca="false">SUM(C49)</f>
        <v>0.000833333333333333</v>
      </c>
    </row>
    <row r="51" customFormat="false" ht="19.5" hidden="false" customHeight="true" outlineLevel="0" collapsed="false">
      <c r="A51" s="215" t="s">
        <v>254</v>
      </c>
      <c r="B51" s="215"/>
      <c r="C51" s="215"/>
    </row>
    <row r="52" customFormat="false" ht="18" hidden="false" customHeight="true" outlineLevel="0" collapsed="false">
      <c r="A52" s="206" t="s">
        <v>208</v>
      </c>
      <c r="B52" s="206"/>
      <c r="C52" s="216" t="n">
        <f aca="false">ROUND(C19,4)</f>
        <v>0.398</v>
      </c>
    </row>
    <row r="53" customFormat="false" ht="18" hidden="false" customHeight="true" outlineLevel="0" collapsed="false">
      <c r="A53" s="206" t="s">
        <v>255</v>
      </c>
      <c r="B53" s="206"/>
      <c r="C53" s="216" t="n">
        <f aca="false">ROUND(C26,4)</f>
        <v>0.1694</v>
      </c>
    </row>
    <row r="54" customFormat="false" ht="18" hidden="false" customHeight="true" outlineLevel="0" collapsed="false">
      <c r="A54" s="206" t="s">
        <v>227</v>
      </c>
      <c r="B54" s="206"/>
      <c r="C54" s="216" t="n">
        <f aca="false">ROUND(C30,4)</f>
        <v>0.0004</v>
      </c>
    </row>
    <row r="55" customFormat="false" ht="18" hidden="false" customHeight="true" outlineLevel="0" collapsed="false">
      <c r="A55" s="206" t="s">
        <v>256</v>
      </c>
      <c r="B55" s="206"/>
      <c r="C55" s="216" t="n">
        <f aca="false">ROUND(C38,4)</f>
        <v>0.0404</v>
      </c>
    </row>
    <row r="56" customFormat="false" ht="18" hidden="false" customHeight="true" outlineLevel="0" collapsed="false">
      <c r="A56" s="206" t="s">
        <v>257</v>
      </c>
      <c r="B56" s="206"/>
      <c r="C56" s="216" t="n">
        <f aca="false">ROUND(C47,4)</f>
        <v>0.155</v>
      </c>
    </row>
    <row r="57" customFormat="false" ht="18" hidden="false" customHeight="true" outlineLevel="0" collapsed="false">
      <c r="A57" s="206" t="s">
        <v>252</v>
      </c>
      <c r="B57" s="206"/>
      <c r="C57" s="216" t="n">
        <f aca="false">ROUND(C50,4)</f>
        <v>0.0008</v>
      </c>
    </row>
    <row r="58" customFormat="false" ht="18" hidden="false" customHeight="true" outlineLevel="0" collapsed="false">
      <c r="A58" s="217" t="s">
        <v>258</v>
      </c>
      <c r="B58" s="217"/>
      <c r="C58" s="218" t="n">
        <f aca="false">SUM(C52:C57)</f>
        <v>0.764</v>
      </c>
    </row>
    <row r="60" customFormat="false" ht="106.5" hidden="false" customHeight="true" outlineLevel="0" collapsed="false">
      <c r="A60" s="219" t="s">
        <v>259</v>
      </c>
      <c r="B60" s="219"/>
      <c r="C60" s="219"/>
    </row>
  </sheetData>
  <sheetProtection sheet="true" password="d3be" objects="true" scenarios="true"/>
  <mergeCells count="30">
    <mergeCell ref="A5:C5"/>
    <mergeCell ref="A6:C6"/>
    <mergeCell ref="A7:C7"/>
    <mergeCell ref="B10:C10"/>
    <mergeCell ref="A19:B19"/>
    <mergeCell ref="A20:C20"/>
    <mergeCell ref="A24:B24"/>
    <mergeCell ref="A25:B25"/>
    <mergeCell ref="A26:B26"/>
    <mergeCell ref="B27:C27"/>
    <mergeCell ref="A29:B29"/>
    <mergeCell ref="A30:B30"/>
    <mergeCell ref="B31:C31"/>
    <mergeCell ref="A33:B33"/>
    <mergeCell ref="A36:B36"/>
    <mergeCell ref="A38:B38"/>
    <mergeCell ref="B39:C39"/>
    <mergeCell ref="A45:B45"/>
    <mergeCell ref="A46:B46"/>
    <mergeCell ref="A47:B47"/>
    <mergeCell ref="A50:B50"/>
    <mergeCell ref="A51:C51"/>
    <mergeCell ref="A52:B52"/>
    <mergeCell ref="A53:B53"/>
    <mergeCell ref="A54:B54"/>
    <mergeCell ref="A55:B55"/>
    <mergeCell ref="A56:B56"/>
    <mergeCell ref="A57:B57"/>
    <mergeCell ref="A58:B58"/>
    <mergeCell ref="A60:C60"/>
  </mergeCells>
  <printOptions headings="false" gridLines="false" gridLinesSet="true" horizontalCentered="true" verticalCentered="false"/>
  <pageMargins left="0.511805555555556" right="0.511805555555556" top="0.7875" bottom="0.7875" header="0.511811023622047" footer="0.511811023622047"/>
  <pageSetup paperSize="9" scale="6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1"/>
  <sheetViews>
    <sheetView showFormulas="false" showGridLines="false" showRowColHeaders="true" showZeros="true" rightToLeft="false" tabSelected="false" showOutlineSymbols="true" defaultGridColor="true" view="normal" topLeftCell="A4" colorId="64" zoomScale="80" zoomScaleNormal="80" zoomScalePageLayoutView="100" workbookViewId="0">
      <selection pane="topLeft" activeCell="T14" activeCellId="0" sqref="T14"/>
    </sheetView>
  </sheetViews>
  <sheetFormatPr defaultColWidth="8.83203125" defaultRowHeight="12.75" zeroHeight="false" outlineLevelRow="0" outlineLevelCol="0"/>
  <cols>
    <col collapsed="false" customWidth="true" hidden="false" outlineLevel="0" max="1" min="1" style="0" width="15.16"/>
    <col collapsed="false" customWidth="true" hidden="false" outlineLevel="0" max="2" min="2" style="0" width="16.83"/>
    <col collapsed="false" customWidth="true" hidden="false" outlineLevel="0" max="3" min="3" style="0" width="43.16"/>
    <col collapsed="false" customWidth="true" hidden="false" outlineLevel="0" max="4" min="4" style="0" width="14.83"/>
    <col collapsed="false" customWidth="true" hidden="false" outlineLevel="0" max="5" min="5" style="0" width="17.83"/>
    <col collapsed="false" customWidth="true" hidden="false" outlineLevel="0" max="6" min="6" style="0" width="16.83"/>
    <col collapsed="false" customWidth="true" hidden="false" outlineLevel="0" max="7" min="7" style="0" width="15.83"/>
    <col collapsed="false" customWidth="true" hidden="false" outlineLevel="0" max="16384" min="16384" style="0" width="12.83"/>
  </cols>
  <sheetData>
    <row r="1" customFormat="false" ht="15.75" hidden="false" customHeight="true" outlineLevel="0" collapsed="false">
      <c r="A1" s="220" t="s">
        <v>96</v>
      </c>
      <c r="B1" s="221"/>
      <c r="C1" s="221"/>
      <c r="D1" s="222"/>
      <c r="E1" s="223"/>
      <c r="F1" s="224"/>
      <c r="G1" s="225"/>
    </row>
    <row r="2" customFormat="false" ht="15.75" hidden="false" customHeight="true" outlineLevel="0" collapsed="false">
      <c r="A2" s="226" t="s">
        <v>97</v>
      </c>
      <c r="B2" s="93"/>
      <c r="C2" s="93"/>
      <c r="D2" s="227"/>
      <c r="E2" s="228"/>
      <c r="F2" s="229"/>
      <c r="G2" s="225"/>
    </row>
    <row r="3" customFormat="false" ht="15.75" hidden="false" customHeight="true" outlineLevel="0" collapsed="false">
      <c r="A3" s="90" t="s">
        <v>260</v>
      </c>
      <c r="B3" s="93"/>
      <c r="C3" s="93"/>
      <c r="D3" s="227"/>
      <c r="E3" s="228"/>
      <c r="F3" s="229"/>
      <c r="G3" s="225"/>
    </row>
    <row r="4" customFormat="false" ht="15.75" hidden="false" customHeight="true" outlineLevel="0" collapsed="false">
      <c r="A4" s="90"/>
      <c r="B4" s="93"/>
      <c r="C4" s="93"/>
      <c r="D4" s="227"/>
      <c r="E4" s="228"/>
      <c r="F4" s="229"/>
      <c r="G4" s="225"/>
    </row>
    <row r="5" customFormat="false" ht="54.75" hidden="false" customHeight="true" outlineLevel="0" collapsed="false">
      <c r="A5" s="230" t="s">
        <v>261</v>
      </c>
      <c r="B5" s="230"/>
      <c r="C5" s="230"/>
      <c r="D5" s="230"/>
      <c r="E5" s="230"/>
      <c r="F5" s="230"/>
      <c r="G5" s="225"/>
    </row>
    <row r="6" customFormat="false" ht="22.5" hidden="false" customHeight="true" outlineLevel="0" collapsed="false">
      <c r="A6" s="231"/>
      <c r="B6" s="231"/>
      <c r="C6" s="231"/>
      <c r="D6" s="231"/>
      <c r="E6" s="231"/>
      <c r="F6" s="231"/>
      <c r="G6" s="225"/>
    </row>
    <row r="7" customFormat="false" ht="29.25" hidden="false" customHeight="true" outlineLevel="0" collapsed="false">
      <c r="A7" s="232" t="s">
        <v>262</v>
      </c>
      <c r="B7" s="232"/>
      <c r="C7" s="232"/>
      <c r="D7" s="232"/>
      <c r="E7" s="232"/>
      <c r="F7" s="232"/>
      <c r="G7" s="225"/>
    </row>
    <row r="8" customFormat="false" ht="18" hidden="false" customHeight="true" outlineLevel="0" collapsed="false">
      <c r="A8" s="233" t="s">
        <v>204</v>
      </c>
      <c r="B8" s="233"/>
      <c r="C8" s="233"/>
      <c r="D8" s="233"/>
      <c r="E8" s="233"/>
      <c r="F8" s="233"/>
      <c r="G8" s="225"/>
    </row>
    <row r="9" customFormat="false" ht="30" hidden="false" customHeight="true" outlineLevel="0" collapsed="false">
      <c r="A9" s="234" t="s">
        <v>263</v>
      </c>
      <c r="B9" s="234"/>
      <c r="C9" s="234"/>
      <c r="D9" s="234"/>
      <c r="E9" s="234"/>
      <c r="F9" s="234"/>
      <c r="G9" s="225"/>
    </row>
    <row r="10" customFormat="false" ht="31.5" hidden="false" customHeight="true" outlineLevel="0" collapsed="false">
      <c r="A10" s="235" t="s">
        <v>264</v>
      </c>
      <c r="B10" s="236" t="s">
        <v>131</v>
      </c>
      <c r="C10" s="236" t="s">
        <v>265</v>
      </c>
      <c r="D10" s="236" t="s">
        <v>266</v>
      </c>
      <c r="E10" s="237" t="s">
        <v>267</v>
      </c>
      <c r="F10" s="238" t="s">
        <v>268</v>
      </c>
      <c r="G10" s="225"/>
    </row>
    <row r="11" customFormat="false" ht="56.25" hidden="false" customHeight="true" outlineLevel="0" collapsed="false">
      <c r="A11" s="239" t="s">
        <v>269</v>
      </c>
      <c r="B11" s="240" t="s">
        <v>270</v>
      </c>
      <c r="C11" s="241" t="s">
        <v>271</v>
      </c>
      <c r="D11" s="242" t="n">
        <v>2</v>
      </c>
      <c r="E11" s="243" t="n">
        <v>139.67</v>
      </c>
      <c r="F11" s="244" t="n">
        <f aca="false">ROUND((E11*D11),2)</f>
        <v>279.34</v>
      </c>
      <c r="G11" s="225"/>
      <c r="H11" s="245"/>
      <c r="I11" s="246"/>
    </row>
    <row r="12" customFormat="false" ht="54.75" hidden="false" customHeight="true" outlineLevel="0" collapsed="false">
      <c r="A12" s="239"/>
      <c r="B12" s="240" t="s">
        <v>272</v>
      </c>
      <c r="C12" s="247" t="s">
        <v>273</v>
      </c>
      <c r="D12" s="242" t="n">
        <v>2</v>
      </c>
      <c r="E12" s="243" t="n">
        <v>134.67</v>
      </c>
      <c r="F12" s="244" t="n">
        <f aca="false">ROUND((E12*D12),2)</f>
        <v>269.34</v>
      </c>
      <c r="G12" s="225"/>
    </row>
    <row r="13" customFormat="false" ht="29.25" hidden="false" customHeight="true" outlineLevel="0" collapsed="false">
      <c r="A13" s="239"/>
      <c r="B13" s="240" t="s">
        <v>274</v>
      </c>
      <c r="C13" s="247" t="s">
        <v>275</v>
      </c>
      <c r="D13" s="242" t="n">
        <v>1</v>
      </c>
      <c r="E13" s="243" t="n">
        <v>35.71</v>
      </c>
      <c r="F13" s="244" t="n">
        <f aca="false">ROUND((E13*D13),2)</f>
        <v>35.71</v>
      </c>
      <c r="G13" s="225"/>
    </row>
    <row r="14" customFormat="false" ht="82.5" hidden="false" customHeight="true" outlineLevel="0" collapsed="false">
      <c r="A14" s="239"/>
      <c r="B14" s="247" t="s">
        <v>276</v>
      </c>
      <c r="C14" s="247" t="s">
        <v>277</v>
      </c>
      <c r="D14" s="242" t="n">
        <v>1</v>
      </c>
      <c r="E14" s="243" t="n">
        <v>228.43</v>
      </c>
      <c r="F14" s="244" t="n">
        <f aca="false">ROUND((E14*D14),2)</f>
        <v>228.43</v>
      </c>
      <c r="G14" s="225"/>
    </row>
    <row r="15" customFormat="false" ht="48" hidden="false" customHeight="true" outlineLevel="0" collapsed="false">
      <c r="A15" s="239"/>
      <c r="B15" s="240" t="s">
        <v>278</v>
      </c>
      <c r="C15" s="247" t="s">
        <v>279</v>
      </c>
      <c r="D15" s="242" t="n">
        <v>1</v>
      </c>
      <c r="E15" s="243" t="n">
        <v>145</v>
      </c>
      <c r="F15" s="244" t="n">
        <f aca="false">ROUND((E15*D15),2)</f>
        <v>145</v>
      </c>
      <c r="G15" s="248"/>
    </row>
    <row r="16" customFormat="false" ht="29.25" hidden="false" customHeight="true" outlineLevel="0" collapsed="false">
      <c r="A16" s="239"/>
      <c r="B16" s="240" t="s">
        <v>280</v>
      </c>
      <c r="C16" s="247" t="s">
        <v>281</v>
      </c>
      <c r="D16" s="242" t="n">
        <v>1</v>
      </c>
      <c r="E16" s="243" t="n">
        <v>31.55</v>
      </c>
      <c r="F16" s="244" t="n">
        <f aca="false">ROUND((E16*D16),2)</f>
        <v>31.55</v>
      </c>
      <c r="G16" s="225"/>
    </row>
    <row r="17" customFormat="false" ht="28.5" hidden="false" customHeight="true" outlineLevel="0" collapsed="false">
      <c r="A17" s="249" t="s">
        <v>282</v>
      </c>
      <c r="B17" s="249"/>
      <c r="C17" s="249"/>
      <c r="D17" s="249"/>
      <c r="E17" s="249"/>
      <c r="F17" s="250" t="n">
        <f aca="false">SUM(F11:F16)</f>
        <v>989.37</v>
      </c>
      <c r="G17" s="225"/>
    </row>
    <row r="18" customFormat="false" ht="39" hidden="false" customHeight="true" outlineLevel="0" collapsed="false">
      <c r="A18" s="251" t="s">
        <v>283</v>
      </c>
      <c r="B18" s="251"/>
      <c r="C18" s="251"/>
      <c r="D18" s="251"/>
      <c r="E18" s="251"/>
      <c r="F18" s="252" t="n">
        <f aca="false">ROUND(F17/12,2)</f>
        <v>82.45</v>
      </c>
      <c r="G18" s="225"/>
    </row>
    <row r="21" customFormat="false" ht="12.75" hidden="false" customHeight="false" outlineLevel="0" collapsed="false">
      <c r="A21" s="0" t="s">
        <v>284</v>
      </c>
    </row>
  </sheetData>
  <sheetProtection sheet="true" password="d3be" objects="true" scenarios="true"/>
  <mergeCells count="8">
    <mergeCell ref="A5:F5"/>
    <mergeCell ref="A6:F6"/>
    <mergeCell ref="A7:F7"/>
    <mergeCell ref="A8:F8"/>
    <mergeCell ref="A9:F9"/>
    <mergeCell ref="A11:A16"/>
    <mergeCell ref="A17:E17"/>
    <mergeCell ref="A18:E18"/>
  </mergeCells>
  <printOptions headings="false" gridLines="false" gridLinesSet="true" horizontalCentered="true" verticalCentered="false"/>
  <pageMargins left="0.196527777777778" right="0.196527777777778" top="0.196527777777778" bottom="0.196527777777778" header="0.511811023622047" footer="0.511811023622047"/>
  <pageSetup paperSize="9" scale="78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K130"/>
  <sheetViews>
    <sheetView showFormulas="false" showGridLines="false" showRowColHeaders="true" showZeros="true" rightToLeft="false" tabSelected="false" showOutlineSymbols="true" defaultGridColor="true" view="normal" topLeftCell="A113" colorId="64" zoomScale="80" zoomScaleNormal="80" zoomScalePageLayoutView="100" workbookViewId="0">
      <selection pane="topLeft" activeCell="E32" activeCellId="0" sqref="E32"/>
    </sheetView>
  </sheetViews>
  <sheetFormatPr defaultColWidth="8.83203125" defaultRowHeight="12.75" zeroHeight="false" outlineLevelRow="0" outlineLevelCol="0"/>
  <cols>
    <col collapsed="false" customWidth="true" hidden="false" outlineLevel="0" max="1" min="1" style="0" width="15.33"/>
    <col collapsed="false" customWidth="true" hidden="false" outlineLevel="0" max="2" min="2" style="0" width="16.33"/>
    <col collapsed="false" customWidth="true" hidden="false" outlineLevel="0" max="3" min="3" style="0" width="16.16"/>
    <col collapsed="false" customWidth="true" hidden="false" outlineLevel="0" max="4" min="4" style="0" width="14.16"/>
    <col collapsed="false" customWidth="true" hidden="false" outlineLevel="0" max="5" min="5" style="253" width="17.66"/>
    <col collapsed="false" customWidth="true" hidden="false" outlineLevel="0" max="6" min="6" style="0" width="15.66"/>
    <col collapsed="false" customWidth="true" hidden="false" outlineLevel="0" max="7" min="7" style="0" width="17.83"/>
    <col collapsed="false" customWidth="true" hidden="false" outlineLevel="0" max="10" min="10" style="0" width="10.66"/>
    <col collapsed="false" customWidth="true" hidden="false" outlineLevel="0" max="15" min="15" style="0" width="19"/>
    <col collapsed="false" customWidth="true" hidden="false" outlineLevel="0" max="16" min="16" style="0" width="19.16"/>
    <col collapsed="false" customWidth="true" hidden="false" outlineLevel="0" max="17" min="17" style="0" width="15.16"/>
    <col collapsed="false" customWidth="true" hidden="false" outlineLevel="0" max="18" min="18" style="0" width="16.16"/>
    <col collapsed="false" customWidth="true" hidden="false" outlineLevel="0" max="21" min="21" style="0" width="9.66"/>
    <col collapsed="false" customWidth="true" hidden="false" outlineLevel="0" max="27" min="27" style="0" width="16.83"/>
  </cols>
  <sheetData>
    <row r="1" customFormat="false" ht="12.75" hidden="false" customHeight="false" outlineLevel="0" collapsed="false">
      <c r="A1" s="220" t="s">
        <v>96</v>
      </c>
      <c r="B1" s="221"/>
      <c r="C1" s="221"/>
      <c r="D1" s="221"/>
      <c r="E1" s="254"/>
      <c r="F1" s="255"/>
      <c r="G1" s="256"/>
      <c r="Q1" s="257"/>
      <c r="R1" s="257"/>
      <c r="S1" s="258"/>
    </row>
    <row r="2" customFormat="false" ht="12.75" hidden="false" customHeight="false" outlineLevel="0" collapsed="false">
      <c r="A2" s="226" t="s">
        <v>97</v>
      </c>
      <c r="B2" s="93"/>
      <c r="C2" s="93"/>
      <c r="D2" s="93"/>
      <c r="E2" s="259"/>
      <c r="F2" s="260"/>
      <c r="G2" s="261"/>
      <c r="Q2" s="257"/>
      <c r="R2" s="257"/>
      <c r="S2" s="258"/>
    </row>
    <row r="3" customFormat="false" ht="12.75" hidden="false" customHeight="false" outlineLevel="0" collapsed="false">
      <c r="A3" s="262" t="s">
        <v>260</v>
      </c>
      <c r="B3" s="93"/>
      <c r="C3" s="93"/>
      <c r="D3" s="93"/>
      <c r="E3" s="259"/>
      <c r="F3" s="260"/>
      <c r="G3" s="261"/>
      <c r="Q3" s="257"/>
      <c r="R3" s="257"/>
      <c r="S3" s="258"/>
    </row>
    <row r="4" customFormat="false" ht="12.75" hidden="false" customHeight="false" outlineLevel="0" collapsed="false">
      <c r="A4" s="262"/>
      <c r="B4" s="93"/>
      <c r="C4" s="93"/>
      <c r="D4" s="93"/>
      <c r="E4" s="259"/>
      <c r="F4" s="260"/>
      <c r="G4" s="261"/>
      <c r="Q4" s="257"/>
      <c r="R4" s="257"/>
      <c r="S4" s="258"/>
    </row>
    <row r="5" customFormat="false" ht="31.5" hidden="false" customHeight="true" outlineLevel="0" collapsed="false">
      <c r="A5" s="263" t="s">
        <v>285</v>
      </c>
      <c r="B5" s="263"/>
      <c r="C5" s="263"/>
      <c r="D5" s="263"/>
      <c r="E5" s="263"/>
      <c r="F5" s="263"/>
      <c r="G5" s="263"/>
      <c r="Q5" s="258"/>
      <c r="R5" s="258"/>
      <c r="S5" s="258"/>
    </row>
    <row r="6" customFormat="false" ht="14.25" hidden="false" customHeight="true" outlineLevel="0" collapsed="false">
      <c r="A6" s="264" t="s">
        <v>286</v>
      </c>
      <c r="B6" s="264"/>
      <c r="C6" s="264"/>
      <c r="D6" s="264"/>
      <c r="E6" s="264"/>
      <c r="F6" s="264"/>
      <c r="G6" s="264"/>
      <c r="Q6" s="258"/>
      <c r="R6" s="258"/>
      <c r="S6" s="258"/>
    </row>
    <row r="7" customFormat="false" ht="17.25" hidden="false" customHeight="true" outlineLevel="0" collapsed="false">
      <c r="A7" s="265"/>
      <c r="B7" s="265"/>
      <c r="C7" s="265"/>
      <c r="D7" s="265"/>
      <c r="E7" s="265"/>
      <c r="F7" s="265"/>
      <c r="G7" s="265"/>
      <c r="Q7" s="258"/>
      <c r="R7" s="258"/>
      <c r="S7" s="258"/>
    </row>
    <row r="8" customFormat="false" ht="37.5" hidden="false" customHeight="true" outlineLevel="0" collapsed="false">
      <c r="A8" s="266" t="s">
        <v>287</v>
      </c>
      <c r="B8" s="266"/>
      <c r="C8" s="266"/>
      <c r="D8" s="266"/>
      <c r="E8" s="267" t="str">
        <f aca="false">Dados!A7</f>
        <v>CCT 2026 – MG000731/2026 (BH e outras) e MG000730/2026 (Juiz de Fora) – Data base da categoria 01 de janeiro</v>
      </c>
      <c r="F8" s="267"/>
      <c r="G8" s="267"/>
      <c r="Q8" s="258"/>
      <c r="R8" s="258"/>
      <c r="S8" s="258"/>
    </row>
    <row r="9" customFormat="false" ht="18" hidden="false" customHeight="true" outlineLevel="0" collapsed="false">
      <c r="A9" s="268" t="s">
        <v>288</v>
      </c>
      <c r="B9" s="268"/>
      <c r="C9" s="268"/>
      <c r="D9" s="269" t="s">
        <v>263</v>
      </c>
      <c r="E9" s="269"/>
      <c r="F9" s="269"/>
      <c r="G9" s="269"/>
      <c r="Q9" s="258"/>
      <c r="R9" s="258"/>
      <c r="S9" s="258"/>
    </row>
    <row r="10" customFormat="false" ht="24.75" hidden="false" customHeight="true" outlineLevel="0" collapsed="false">
      <c r="A10" s="270" t="s">
        <v>289</v>
      </c>
      <c r="B10" s="270"/>
      <c r="C10" s="271" t="s">
        <v>290</v>
      </c>
      <c r="D10" s="272" t="s">
        <v>291</v>
      </c>
      <c r="E10" s="273" t="s">
        <v>267</v>
      </c>
      <c r="F10" s="273"/>
      <c r="G10" s="273"/>
      <c r="Q10" s="258"/>
      <c r="R10" s="258"/>
      <c r="S10" s="258"/>
    </row>
    <row r="11" customFormat="false" ht="15.75" hidden="false" customHeight="true" outlineLevel="0" collapsed="false">
      <c r="A11" s="274" t="s">
        <v>292</v>
      </c>
      <c r="B11" s="274"/>
      <c r="C11" s="275" t="n">
        <v>220</v>
      </c>
      <c r="D11" s="276" t="n">
        <f aca="false">Dados!F8</f>
        <v>2524.9</v>
      </c>
      <c r="E11" s="277" t="n">
        <f aca="false">D11</f>
        <v>2524.9</v>
      </c>
      <c r="F11" s="277"/>
      <c r="G11" s="277"/>
      <c r="Q11" s="258"/>
      <c r="R11" s="258"/>
      <c r="S11" s="258"/>
    </row>
    <row r="12" customFormat="false" ht="15.75" hidden="false" customHeight="true" outlineLevel="0" collapsed="false">
      <c r="A12" s="278" t="s">
        <v>293</v>
      </c>
      <c r="B12" s="278"/>
      <c r="C12" s="278"/>
      <c r="D12" s="279" t="n">
        <v>0.3</v>
      </c>
      <c r="E12" s="280" t="n">
        <f aca="false">ROUND((D12*E11),2)</f>
        <v>757.47</v>
      </c>
      <c r="F12" s="280"/>
      <c r="G12" s="280"/>
      <c r="I12" s="281"/>
      <c r="Q12" s="258"/>
      <c r="R12" s="258"/>
      <c r="S12" s="258"/>
      <c r="T12" s="281"/>
    </row>
    <row r="13" customFormat="false" ht="28.5" hidden="false" customHeight="true" outlineLevel="0" collapsed="false">
      <c r="A13" s="282" t="s">
        <v>223</v>
      </c>
      <c r="B13" s="282"/>
      <c r="C13" s="282"/>
      <c r="D13" s="282"/>
      <c r="E13" s="283" t="n">
        <f aca="false">SUM(E11:E12)</f>
        <v>3282.37</v>
      </c>
      <c r="F13" s="283"/>
      <c r="G13" s="283"/>
      <c r="Q13" s="258"/>
      <c r="R13" s="258"/>
      <c r="S13" s="258"/>
    </row>
    <row r="14" customFormat="false" ht="32.25" hidden="false" customHeight="true" outlineLevel="0" collapsed="false">
      <c r="A14" s="284" t="s">
        <v>294</v>
      </c>
      <c r="B14" s="284"/>
      <c r="C14" s="284"/>
      <c r="D14" s="284"/>
      <c r="E14" s="284"/>
      <c r="F14" s="284"/>
      <c r="G14" s="284"/>
      <c r="Q14" s="258"/>
      <c r="R14" s="258"/>
      <c r="S14" s="258"/>
    </row>
    <row r="15" customFormat="false" ht="27.75" hidden="false" customHeight="true" outlineLevel="0" collapsed="false">
      <c r="A15" s="285" t="s">
        <v>295</v>
      </c>
      <c r="B15" s="286" t="s">
        <v>296</v>
      </c>
      <c r="C15" s="286"/>
      <c r="D15" s="287" t="s">
        <v>297</v>
      </c>
      <c r="E15" s="287"/>
      <c r="F15" s="287"/>
      <c r="G15" s="287"/>
      <c r="Q15" s="258"/>
      <c r="R15" s="258"/>
      <c r="S15" s="258"/>
    </row>
    <row r="16" customFormat="false" ht="15.75" hidden="false" customHeight="true" outlineLevel="0" collapsed="false">
      <c r="A16" s="288" t="s">
        <v>298</v>
      </c>
      <c r="B16" s="289" t="s">
        <v>299</v>
      </c>
      <c r="C16" s="289"/>
      <c r="D16" s="290" t="s">
        <v>300</v>
      </c>
      <c r="E16" s="290"/>
      <c r="F16" s="290"/>
      <c r="G16" s="290"/>
      <c r="Q16" s="258"/>
      <c r="R16" s="258"/>
      <c r="S16" s="258"/>
    </row>
    <row r="17" customFormat="false" ht="15.75" hidden="false" customHeight="true" outlineLevel="0" collapsed="false">
      <c r="A17" s="291" t="n">
        <f aca="false">D11</f>
        <v>2524.9</v>
      </c>
      <c r="B17" s="292" t="n">
        <v>0.3</v>
      </c>
      <c r="C17" s="293"/>
      <c r="D17" s="294" t="n">
        <f aca="false">ROUND(A17*B17,2)</f>
        <v>757.47</v>
      </c>
      <c r="E17" s="294"/>
      <c r="F17" s="294"/>
      <c r="G17" s="294"/>
      <c r="Q17" s="258"/>
      <c r="R17" s="258"/>
      <c r="S17" s="258"/>
    </row>
    <row r="18" customFormat="false" ht="30" hidden="false" customHeight="true" outlineLevel="0" collapsed="false">
      <c r="A18" s="295"/>
      <c r="B18" s="296"/>
      <c r="C18" s="297"/>
      <c r="D18" s="257"/>
      <c r="E18" s="298"/>
      <c r="F18" s="298"/>
      <c r="G18" s="299"/>
      <c r="Q18" s="298"/>
      <c r="R18" s="298"/>
      <c r="S18" s="258"/>
    </row>
    <row r="19" customFormat="false" ht="30" hidden="false" customHeight="true" outlineLevel="0" collapsed="false">
      <c r="A19" s="300" t="s">
        <v>301</v>
      </c>
      <c r="B19" s="300"/>
      <c r="C19" s="300"/>
      <c r="D19" s="300"/>
      <c r="E19" s="300"/>
      <c r="F19" s="300"/>
      <c r="G19" s="300"/>
      <c r="Q19" s="258"/>
      <c r="R19" s="258"/>
      <c r="S19" s="258"/>
    </row>
    <row r="20" customFormat="false" ht="24.75" hidden="false" customHeight="true" outlineLevel="0" collapsed="false">
      <c r="A20" s="301" t="s">
        <v>302</v>
      </c>
      <c r="B20" s="301"/>
      <c r="C20" s="302" t="s">
        <v>303</v>
      </c>
      <c r="D20" s="303" t="n">
        <v>220</v>
      </c>
      <c r="E20" s="304" t="n">
        <f aca="false">ROUND(((E13/D20*8.8)/12*2),2)</f>
        <v>21.88</v>
      </c>
      <c r="F20" s="304"/>
      <c r="G20" s="304"/>
      <c r="Q20" s="258"/>
      <c r="R20" s="258"/>
      <c r="S20" s="258"/>
    </row>
    <row r="21" customFormat="false" ht="59.25" hidden="false" customHeight="true" outlineLevel="0" collapsed="false">
      <c r="A21" s="305" t="s">
        <v>304</v>
      </c>
      <c r="B21" s="306" t="s">
        <v>290</v>
      </c>
      <c r="C21" s="306" t="s">
        <v>305</v>
      </c>
      <c r="D21" s="306" t="s">
        <v>306</v>
      </c>
      <c r="E21" s="307" t="s">
        <v>307</v>
      </c>
      <c r="F21" s="306" t="s">
        <v>308</v>
      </c>
      <c r="G21" s="308" t="s">
        <v>309</v>
      </c>
      <c r="Q21" s="309"/>
      <c r="R21" s="309"/>
      <c r="S21" s="258"/>
    </row>
    <row r="22" customFormat="false" ht="15.75" hidden="false" customHeight="true" outlineLevel="0" collapsed="false">
      <c r="A22" s="310" t="s">
        <v>310</v>
      </c>
      <c r="B22" s="311" t="s">
        <v>299</v>
      </c>
      <c r="C22" s="311" t="s">
        <v>311</v>
      </c>
      <c r="D22" s="311" t="s">
        <v>312</v>
      </c>
      <c r="E22" s="312" t="s">
        <v>313</v>
      </c>
      <c r="F22" s="313" t="s">
        <v>314</v>
      </c>
      <c r="G22" s="314" t="s">
        <v>315</v>
      </c>
      <c r="Q22" s="315"/>
      <c r="R22" s="315"/>
      <c r="S22" s="258"/>
    </row>
    <row r="23" customFormat="false" ht="41.25" hidden="false" customHeight="true" outlineLevel="0" collapsed="false">
      <c r="A23" s="316" t="n">
        <f aca="false">E13</f>
        <v>3282.37</v>
      </c>
      <c r="B23" s="303" t="n">
        <f aca="false">C11</f>
        <v>220</v>
      </c>
      <c r="C23" s="303" t="n">
        <f aca="false">ROUND((A23/B23)*2,2)</f>
        <v>29.84</v>
      </c>
      <c r="D23" s="303" t="n">
        <v>8.8</v>
      </c>
      <c r="E23" s="317" t="n">
        <v>12</v>
      </c>
      <c r="F23" s="318" t="n">
        <v>1</v>
      </c>
      <c r="G23" s="319" t="n">
        <f aca="false">(C23*D23)/E23*F23</f>
        <v>21.8826666666667</v>
      </c>
      <c r="Q23" s="257"/>
      <c r="R23" s="320"/>
      <c r="S23" s="258"/>
    </row>
    <row r="24" customFormat="false" ht="29.25" hidden="false" customHeight="true" outlineLevel="0" collapsed="false">
      <c r="A24" s="321" t="s">
        <v>316</v>
      </c>
      <c r="B24" s="321"/>
      <c r="C24" s="321"/>
      <c r="D24" s="321"/>
      <c r="E24" s="321"/>
      <c r="F24" s="321"/>
      <c r="G24" s="321"/>
      <c r="Q24" s="258"/>
      <c r="R24" s="258"/>
      <c r="S24" s="258"/>
    </row>
    <row r="25" customFormat="false" ht="66" hidden="false" customHeight="true" outlineLevel="0" collapsed="false">
      <c r="A25" s="322" t="s">
        <v>317</v>
      </c>
      <c r="B25" s="306" t="s">
        <v>318</v>
      </c>
      <c r="C25" s="306" t="s">
        <v>319</v>
      </c>
      <c r="D25" s="323" t="s">
        <v>320</v>
      </c>
      <c r="E25" s="323" t="s">
        <v>321</v>
      </c>
      <c r="F25" s="306" t="s">
        <v>322</v>
      </c>
      <c r="G25" s="324" t="s">
        <v>323</v>
      </c>
      <c r="Q25" s="309"/>
      <c r="R25" s="325"/>
      <c r="S25" s="258"/>
    </row>
    <row r="26" customFormat="false" ht="22.5" hidden="false" customHeight="true" outlineLevel="0" collapsed="false">
      <c r="A26" s="310" t="s">
        <v>310</v>
      </c>
      <c r="B26" s="326" t="s">
        <v>299</v>
      </c>
      <c r="C26" s="306" t="s">
        <v>324</v>
      </c>
      <c r="D26" s="306" t="s">
        <v>325</v>
      </c>
      <c r="E26" s="307" t="s">
        <v>326</v>
      </c>
      <c r="F26" s="326" t="s">
        <v>314</v>
      </c>
      <c r="G26" s="327" t="s">
        <v>327</v>
      </c>
      <c r="Q26" s="328"/>
      <c r="R26" s="328"/>
      <c r="S26" s="258"/>
    </row>
    <row r="27" customFormat="false" ht="15.75" hidden="false" customHeight="true" outlineLevel="0" collapsed="false">
      <c r="A27" s="329" t="n">
        <v>4</v>
      </c>
      <c r="B27" s="302" t="n">
        <v>60</v>
      </c>
      <c r="C27" s="302" t="n">
        <v>5</v>
      </c>
      <c r="D27" s="302" t="n">
        <f aca="false">ROUND((A27*B27)/C27,2)</f>
        <v>48</v>
      </c>
      <c r="E27" s="307" t="n">
        <f aca="false">D27/B27</f>
        <v>0.8</v>
      </c>
      <c r="F27" s="326" t="n">
        <v>8</v>
      </c>
      <c r="G27" s="330" t="n">
        <f aca="false">F27+E27</f>
        <v>8.8</v>
      </c>
      <c r="Q27" s="328"/>
      <c r="R27" s="331"/>
      <c r="S27" s="258"/>
    </row>
    <row r="28" customFormat="false" ht="33" hidden="false" customHeight="true" outlineLevel="0" collapsed="false">
      <c r="A28" s="332"/>
      <c r="B28" s="333"/>
      <c r="C28" s="333"/>
      <c r="D28" s="333"/>
      <c r="E28" s="298"/>
      <c r="F28" s="328"/>
      <c r="G28" s="334"/>
      <c r="Q28" s="328"/>
      <c r="R28" s="331"/>
      <c r="S28" s="258"/>
    </row>
    <row r="29" customFormat="false" ht="26.25" hidden="false" customHeight="true" outlineLevel="0" collapsed="false">
      <c r="A29" s="335" t="s">
        <v>328</v>
      </c>
      <c r="B29" s="335"/>
      <c r="C29" s="335"/>
      <c r="D29" s="335"/>
      <c r="E29" s="335"/>
      <c r="F29" s="335"/>
      <c r="G29" s="335"/>
      <c r="Q29" s="258"/>
      <c r="R29" s="258"/>
      <c r="S29" s="258"/>
    </row>
    <row r="30" customFormat="false" ht="15.75" hidden="false" customHeight="true" outlineLevel="0" collapsed="false">
      <c r="A30" s="336" t="s">
        <v>329</v>
      </c>
      <c r="B30" s="337"/>
      <c r="C30" s="337" t="n">
        <v>15.21</v>
      </c>
      <c r="D30" s="338" t="n">
        <v>0.4</v>
      </c>
      <c r="E30" s="339" t="n">
        <f aca="false">(D30*E13/220)*7*C30</f>
        <v>635.407152545455</v>
      </c>
      <c r="F30" s="339"/>
      <c r="G30" s="339"/>
      <c r="Q30" s="258"/>
      <c r="R30" s="258"/>
      <c r="S30" s="258"/>
    </row>
    <row r="31" customFormat="false" ht="39" hidden="false" customHeight="true" outlineLevel="0" collapsed="false">
      <c r="A31" s="340" t="s">
        <v>304</v>
      </c>
      <c r="B31" s="341" t="s">
        <v>330</v>
      </c>
      <c r="C31" s="342" t="s">
        <v>331</v>
      </c>
      <c r="D31" s="343" t="s">
        <v>332</v>
      </c>
      <c r="E31" s="344" t="s">
        <v>333</v>
      </c>
      <c r="F31" s="344"/>
      <c r="G31" s="344"/>
      <c r="Q31" s="258"/>
      <c r="R31" s="258"/>
      <c r="S31" s="258"/>
    </row>
    <row r="32" customFormat="false" ht="18" hidden="false" customHeight="true" outlineLevel="0" collapsed="false">
      <c r="A32" s="345" t="s">
        <v>310</v>
      </c>
      <c r="B32" s="346" t="s">
        <v>299</v>
      </c>
      <c r="C32" s="347" t="s">
        <v>324</v>
      </c>
      <c r="D32" s="348" t="s">
        <v>312</v>
      </c>
      <c r="E32" s="349" t="s">
        <v>334</v>
      </c>
      <c r="F32" s="349"/>
      <c r="G32" s="349"/>
      <c r="Q32" s="258"/>
      <c r="R32" s="258"/>
      <c r="S32" s="258"/>
    </row>
    <row r="33" customFormat="false" ht="15.75" hidden="false" customHeight="true" outlineLevel="0" collapsed="false">
      <c r="A33" s="350" t="n">
        <f aca="false">E13</f>
        <v>3282.37</v>
      </c>
      <c r="B33" s="351" t="n">
        <f aca="false">A33/220*40%</f>
        <v>5.96794545454545</v>
      </c>
      <c r="C33" s="352" t="n">
        <v>7</v>
      </c>
      <c r="D33" s="353" t="n">
        <f aca="false">E50</f>
        <v>15.21</v>
      </c>
      <c r="E33" s="354" t="n">
        <f aca="false">(B33*C33)*D33</f>
        <v>635.407152545454</v>
      </c>
      <c r="F33" s="354"/>
      <c r="G33" s="354"/>
      <c r="Q33" s="258"/>
      <c r="R33" s="258"/>
      <c r="S33" s="258"/>
    </row>
    <row r="34" customFormat="false" ht="33" hidden="false" customHeight="true" outlineLevel="0" collapsed="false">
      <c r="A34" s="332"/>
      <c r="B34" s="333"/>
      <c r="C34" s="333"/>
      <c r="D34" s="333"/>
      <c r="E34" s="298"/>
      <c r="F34" s="328"/>
      <c r="G34" s="334"/>
      <c r="Q34" s="328"/>
      <c r="R34" s="331"/>
      <c r="S34" s="258"/>
    </row>
    <row r="35" customFormat="false" ht="39" hidden="false" customHeight="true" outlineLevel="0" collapsed="false">
      <c r="A35" s="355" t="s">
        <v>335</v>
      </c>
      <c r="B35" s="355"/>
      <c r="C35" s="355"/>
      <c r="D35" s="355"/>
      <c r="E35" s="355"/>
      <c r="F35" s="355"/>
      <c r="G35" s="355"/>
      <c r="Q35" s="258"/>
      <c r="R35" s="258"/>
      <c r="S35" s="258"/>
    </row>
    <row r="36" customFormat="false" ht="15.75" hidden="false" customHeight="true" outlineLevel="0" collapsed="false">
      <c r="A36" s="356" t="s">
        <v>336</v>
      </c>
      <c r="B36" s="356"/>
      <c r="C36" s="356"/>
      <c r="D36" s="357" t="n">
        <v>0.2</v>
      </c>
      <c r="E36" s="294" t="n">
        <f aca="false">E30*20%</f>
        <v>127.081430509091</v>
      </c>
      <c r="F36" s="294"/>
      <c r="G36" s="294"/>
      <c r="Q36" s="258"/>
      <c r="R36" s="258"/>
      <c r="S36" s="258"/>
    </row>
    <row r="37" customFormat="false" ht="32.25" hidden="false" customHeight="true" outlineLevel="0" collapsed="false">
      <c r="A37" s="285" t="s">
        <v>333</v>
      </c>
      <c r="B37" s="285"/>
      <c r="C37" s="286" t="s">
        <v>337</v>
      </c>
      <c r="D37" s="286"/>
      <c r="E37" s="358" t="s">
        <v>338</v>
      </c>
      <c r="F37" s="358"/>
      <c r="G37" s="358"/>
      <c r="Q37" s="258"/>
      <c r="R37" s="258"/>
      <c r="S37" s="258"/>
    </row>
    <row r="38" customFormat="false" ht="20.25" hidden="false" customHeight="true" outlineLevel="0" collapsed="false">
      <c r="A38" s="359" t="s">
        <v>310</v>
      </c>
      <c r="B38" s="359"/>
      <c r="C38" s="289" t="s">
        <v>299</v>
      </c>
      <c r="D38" s="289"/>
      <c r="E38" s="360" t="s">
        <v>339</v>
      </c>
      <c r="F38" s="360"/>
      <c r="G38" s="360"/>
      <c r="Q38" s="258"/>
      <c r="R38" s="258"/>
      <c r="S38" s="258"/>
    </row>
    <row r="39" customFormat="false" ht="15.75" hidden="false" customHeight="true" outlineLevel="0" collapsed="false">
      <c r="A39" s="361" t="n">
        <f aca="false">E33</f>
        <v>635.407152545454</v>
      </c>
      <c r="B39" s="361"/>
      <c r="C39" s="362" t="n">
        <v>0.2</v>
      </c>
      <c r="D39" s="362"/>
      <c r="E39" s="294" t="n">
        <f aca="false">A39*C39</f>
        <v>127.081430509091</v>
      </c>
      <c r="F39" s="294"/>
      <c r="G39" s="294"/>
      <c r="Q39" s="258"/>
      <c r="R39" s="258"/>
      <c r="S39" s="258"/>
    </row>
    <row r="40" customFormat="false" ht="33" hidden="false" customHeight="true" outlineLevel="0" collapsed="false">
      <c r="A40" s="332"/>
      <c r="B40" s="333"/>
      <c r="C40" s="333"/>
      <c r="D40" s="333"/>
      <c r="E40" s="298"/>
      <c r="F40" s="328"/>
      <c r="G40" s="334"/>
      <c r="Q40" s="328"/>
      <c r="R40" s="331"/>
      <c r="S40" s="258"/>
    </row>
    <row r="41" customFormat="false" ht="27.75" hidden="false" customHeight="true" outlineLevel="0" collapsed="false">
      <c r="A41" s="363" t="s">
        <v>340</v>
      </c>
      <c r="B41" s="363"/>
      <c r="C41" s="363"/>
      <c r="D41" s="363"/>
      <c r="E41" s="363"/>
      <c r="F41" s="363"/>
      <c r="G41" s="363"/>
      <c r="Q41" s="258"/>
      <c r="R41" s="258"/>
      <c r="S41" s="258"/>
    </row>
    <row r="42" customFormat="false" ht="27.75" hidden="false" customHeight="true" outlineLevel="0" collapsed="false">
      <c r="A42" s="364" t="s">
        <v>341</v>
      </c>
      <c r="B42" s="364"/>
      <c r="C42" s="365" t="s">
        <v>342</v>
      </c>
      <c r="D42" s="366" t="n">
        <f aca="false">E50</f>
        <v>15.21</v>
      </c>
      <c r="E42" s="367" t="n">
        <f aca="false">ROUND((((E13/220)+(E13/220)*0.6)*D42),2)</f>
        <v>363.09</v>
      </c>
      <c r="F42" s="367"/>
      <c r="G42" s="367"/>
      <c r="Q42" s="258"/>
      <c r="R42" s="258"/>
      <c r="S42" s="258"/>
    </row>
    <row r="43" customFormat="false" ht="69" hidden="false" customHeight="true" outlineLevel="0" collapsed="false">
      <c r="A43" s="364" t="s">
        <v>341</v>
      </c>
      <c r="B43" s="364"/>
      <c r="C43" s="368" t="s">
        <v>343</v>
      </c>
      <c r="D43" s="366" t="n">
        <f aca="false">H57</f>
        <v>4.97</v>
      </c>
      <c r="E43" s="367" t="n">
        <f aca="false">ROUND((((E13/220)+(E13/220)*0.6)*D43),2)</f>
        <v>118.64</v>
      </c>
      <c r="F43" s="367"/>
      <c r="G43" s="367"/>
      <c r="Q43" s="258"/>
      <c r="R43" s="258"/>
      <c r="S43" s="258"/>
    </row>
    <row r="44" customFormat="false" ht="32.25" hidden="false" customHeight="true" outlineLevel="0" collapsed="false">
      <c r="A44" s="369" t="s">
        <v>344</v>
      </c>
      <c r="B44" s="369"/>
      <c r="C44" s="369"/>
      <c r="D44" s="369"/>
      <c r="E44" s="369"/>
      <c r="F44" s="369"/>
      <c r="G44" s="369"/>
      <c r="Q44" s="258"/>
      <c r="R44" s="258"/>
      <c r="S44" s="258"/>
    </row>
    <row r="45" customFormat="false" ht="50.25" hidden="false" customHeight="true" outlineLevel="0" collapsed="false">
      <c r="A45" s="370" t="s">
        <v>304</v>
      </c>
      <c r="B45" s="371" t="s">
        <v>345</v>
      </c>
      <c r="C45" s="372" t="s">
        <v>346</v>
      </c>
      <c r="D45" s="373" t="s">
        <v>347</v>
      </c>
      <c r="E45" s="372" t="s">
        <v>332</v>
      </c>
      <c r="F45" s="374" t="s">
        <v>348</v>
      </c>
      <c r="G45" s="374"/>
      <c r="Q45" s="375"/>
      <c r="R45" s="375"/>
      <c r="S45" s="258"/>
    </row>
    <row r="46" customFormat="false" ht="27.75" hidden="false" customHeight="true" outlineLevel="0" collapsed="false">
      <c r="A46" s="376" t="s">
        <v>310</v>
      </c>
      <c r="B46" s="377" t="s">
        <v>299</v>
      </c>
      <c r="C46" s="377" t="s">
        <v>324</v>
      </c>
      <c r="D46" s="378" t="s">
        <v>349</v>
      </c>
      <c r="E46" s="377" t="s">
        <v>313</v>
      </c>
      <c r="F46" s="379" t="s">
        <v>350</v>
      </c>
      <c r="G46" s="379"/>
      <c r="Q46" s="320"/>
      <c r="R46" s="320"/>
      <c r="S46" s="258"/>
    </row>
    <row r="47" customFormat="false" ht="24" hidden="false" customHeight="true" outlineLevel="0" collapsed="false">
      <c r="A47" s="380" t="n">
        <f aca="false">E13</f>
        <v>3282.37</v>
      </c>
      <c r="B47" s="381" t="n">
        <f aca="false">A47/220</f>
        <v>14.9198636363636</v>
      </c>
      <c r="C47" s="382" t="n">
        <f aca="false">A47/220*60%</f>
        <v>8.95191818181818</v>
      </c>
      <c r="D47" s="381" t="n">
        <f aca="false">C47+B47</f>
        <v>23.8717818181818</v>
      </c>
      <c r="E47" s="383" t="n">
        <f aca="false">E50</f>
        <v>15.21</v>
      </c>
      <c r="F47" s="379" t="n">
        <f aca="false">D47*E47</f>
        <v>363.089801454545</v>
      </c>
      <c r="G47" s="379"/>
      <c r="Q47" s="320"/>
      <c r="R47" s="320"/>
      <c r="S47" s="258"/>
    </row>
    <row r="48" customFormat="false" ht="24" hidden="false" customHeight="true" outlineLevel="0" collapsed="false">
      <c r="A48" s="384" t="s">
        <v>351</v>
      </c>
      <c r="B48" s="365" t="s">
        <v>307</v>
      </c>
      <c r="C48" s="365" t="s">
        <v>352</v>
      </c>
      <c r="D48" s="365" t="s">
        <v>353</v>
      </c>
      <c r="E48" s="385" t="s">
        <v>332</v>
      </c>
      <c r="F48" s="385"/>
      <c r="G48" s="385"/>
      <c r="Q48" s="258"/>
      <c r="R48" s="258"/>
      <c r="S48" s="258"/>
    </row>
    <row r="49" customFormat="false" ht="24" hidden="false" customHeight="true" outlineLevel="0" collapsed="false">
      <c r="A49" s="384" t="s">
        <v>310</v>
      </c>
      <c r="B49" s="365" t="s">
        <v>299</v>
      </c>
      <c r="C49" s="365" t="s">
        <v>354</v>
      </c>
      <c r="D49" s="365" t="s">
        <v>355</v>
      </c>
      <c r="E49" s="385" t="s">
        <v>356</v>
      </c>
      <c r="F49" s="385"/>
      <c r="G49" s="385"/>
      <c r="Q49" s="258"/>
      <c r="R49" s="258"/>
      <c r="S49" s="258"/>
    </row>
    <row r="50" customFormat="false" ht="24" hidden="false" customHeight="true" outlineLevel="0" collapsed="false">
      <c r="A50" s="386" t="n">
        <v>365</v>
      </c>
      <c r="B50" s="387" t="n">
        <v>12</v>
      </c>
      <c r="C50" s="388" t="n">
        <f aca="false">ROUND(A50/B50,2)</f>
        <v>30.42</v>
      </c>
      <c r="D50" s="387" t="n">
        <v>2</v>
      </c>
      <c r="E50" s="389" t="n">
        <f aca="false">C50/D50</f>
        <v>15.21</v>
      </c>
      <c r="F50" s="390"/>
      <c r="G50" s="391"/>
      <c r="Q50" s="392"/>
      <c r="R50" s="392"/>
      <c r="S50" s="258"/>
    </row>
    <row r="51" customFormat="false" ht="29.25" hidden="false" customHeight="true" outlineLevel="0" collapsed="false">
      <c r="A51" s="393" t="s">
        <v>357</v>
      </c>
      <c r="B51" s="393"/>
      <c r="C51" s="393"/>
      <c r="D51" s="393"/>
      <c r="E51" s="393"/>
      <c r="F51" s="393"/>
      <c r="G51" s="393"/>
      <c r="H51" s="170"/>
      <c r="Q51" s="258"/>
      <c r="R51" s="258"/>
      <c r="S51" s="258"/>
    </row>
    <row r="52" customFormat="false" ht="73.5" hidden="false" customHeight="true" outlineLevel="0" collapsed="false">
      <c r="A52" s="394" t="s">
        <v>304</v>
      </c>
      <c r="B52" s="395" t="s">
        <v>345</v>
      </c>
      <c r="C52" s="365" t="s">
        <v>346</v>
      </c>
      <c r="D52" s="396" t="s">
        <v>347</v>
      </c>
      <c r="E52" s="365" t="s">
        <v>332</v>
      </c>
      <c r="F52" s="397" t="s">
        <v>358</v>
      </c>
      <c r="G52" s="397"/>
      <c r="H52" s="171"/>
      <c r="Q52" s="375"/>
      <c r="R52" s="375"/>
      <c r="S52" s="258"/>
    </row>
    <row r="53" customFormat="false" ht="21" hidden="false" customHeight="true" outlineLevel="0" collapsed="false">
      <c r="A53" s="398" t="s">
        <v>310</v>
      </c>
      <c r="B53" s="377" t="s">
        <v>299</v>
      </c>
      <c r="C53" s="377" t="s">
        <v>324</v>
      </c>
      <c r="D53" s="378" t="s">
        <v>349</v>
      </c>
      <c r="E53" s="377" t="s">
        <v>313</v>
      </c>
      <c r="F53" s="379" t="s">
        <v>350</v>
      </c>
      <c r="G53" s="379"/>
      <c r="H53" s="171"/>
      <c r="Q53" s="320"/>
      <c r="R53" s="320"/>
      <c r="S53" s="258"/>
    </row>
    <row r="54" customFormat="false" ht="24" hidden="false" customHeight="true" outlineLevel="0" collapsed="false">
      <c r="A54" s="399" t="n">
        <f aca="false">E13</f>
        <v>3282.37</v>
      </c>
      <c r="B54" s="400" t="n">
        <f aca="false">A54/220</f>
        <v>14.9198636363636</v>
      </c>
      <c r="C54" s="401" t="n">
        <f aca="false">A54/220*60%</f>
        <v>8.95191818181818</v>
      </c>
      <c r="D54" s="402" t="n">
        <f aca="false">C54+B54</f>
        <v>23.8717818181818</v>
      </c>
      <c r="E54" s="403" t="n">
        <f aca="false">H57</f>
        <v>4.97</v>
      </c>
      <c r="F54" s="379" t="n">
        <f aca="false">D54*E54</f>
        <v>118.642755636364</v>
      </c>
      <c r="G54" s="379"/>
      <c r="H54" s="171"/>
      <c r="Q54" s="320"/>
      <c r="R54" s="320"/>
      <c r="S54" s="258"/>
    </row>
    <row r="55" customFormat="false" ht="78.75" hidden="false" customHeight="true" outlineLevel="0" collapsed="false">
      <c r="A55" s="404" t="s">
        <v>351</v>
      </c>
      <c r="B55" s="405" t="s">
        <v>331</v>
      </c>
      <c r="C55" s="405" t="s">
        <v>359</v>
      </c>
      <c r="D55" s="405" t="s">
        <v>360</v>
      </c>
      <c r="E55" s="405" t="s">
        <v>361</v>
      </c>
      <c r="F55" s="406" t="s">
        <v>362</v>
      </c>
      <c r="G55" s="407" t="s">
        <v>353</v>
      </c>
      <c r="H55" s="408" t="s">
        <v>363</v>
      </c>
      <c r="Q55" s="409"/>
      <c r="R55" s="309"/>
      <c r="S55" s="309"/>
    </row>
    <row r="56" customFormat="false" ht="37.5" hidden="false" customHeight="true" outlineLevel="0" collapsed="false">
      <c r="A56" s="398" t="s">
        <v>310</v>
      </c>
      <c r="B56" s="377" t="s">
        <v>299</v>
      </c>
      <c r="C56" s="377" t="s">
        <v>324</v>
      </c>
      <c r="D56" s="377" t="s">
        <v>312</v>
      </c>
      <c r="E56" s="377" t="s">
        <v>364</v>
      </c>
      <c r="F56" s="410" t="s">
        <v>362</v>
      </c>
      <c r="G56" s="411" t="s">
        <v>365</v>
      </c>
      <c r="H56" s="412" t="s">
        <v>366</v>
      </c>
      <c r="Q56" s="413"/>
      <c r="R56" s="414"/>
      <c r="S56" s="414"/>
    </row>
    <row r="57" customFormat="false" ht="27" hidden="false" customHeight="true" outlineLevel="0" collapsed="false">
      <c r="A57" s="415" t="n">
        <v>365</v>
      </c>
      <c r="B57" s="416" t="n">
        <v>7</v>
      </c>
      <c r="C57" s="416" t="n">
        <v>2</v>
      </c>
      <c r="D57" s="416" t="n">
        <v>15</v>
      </c>
      <c r="E57" s="416" t="n">
        <f aca="false">ROUND(((A57/B57)*2)+D57,2)</f>
        <v>119.29</v>
      </c>
      <c r="F57" s="417" t="n">
        <f aca="false">E57/12</f>
        <v>9.94083333333333</v>
      </c>
      <c r="G57" s="418" t="n">
        <v>2</v>
      </c>
      <c r="H57" s="419" t="n">
        <f aca="false">ROUND(F57/G57,2)</f>
        <v>4.97</v>
      </c>
      <c r="Q57" s="420"/>
      <c r="R57" s="328"/>
      <c r="S57" s="421"/>
    </row>
    <row r="58" customFormat="false" ht="27" hidden="false" customHeight="true" outlineLevel="0" collapsed="false">
      <c r="A58" s="422"/>
      <c r="B58" s="328"/>
      <c r="C58" s="328"/>
      <c r="D58" s="328"/>
      <c r="E58" s="328"/>
      <c r="F58" s="420"/>
      <c r="G58" s="423"/>
      <c r="H58" s="421"/>
      <c r="Q58" s="420"/>
      <c r="R58" s="328"/>
      <c r="S58" s="421"/>
    </row>
    <row r="59" customFormat="false" ht="42" hidden="false" customHeight="true" outlineLevel="0" collapsed="false">
      <c r="A59" s="424" t="s">
        <v>367</v>
      </c>
      <c r="B59" s="424"/>
      <c r="C59" s="424"/>
      <c r="D59" s="424"/>
      <c r="E59" s="424"/>
      <c r="F59" s="424"/>
      <c r="G59" s="424"/>
      <c r="H59" s="424"/>
      <c r="I59" s="424"/>
      <c r="J59" s="424"/>
      <c r="K59" s="424"/>
      <c r="L59" s="424"/>
      <c r="M59" s="424"/>
      <c r="N59" s="424"/>
      <c r="O59" s="424"/>
      <c r="P59" s="424"/>
      <c r="Q59" s="424"/>
      <c r="R59" s="424"/>
      <c r="S59" s="424"/>
      <c r="T59" s="424"/>
      <c r="U59" s="424"/>
      <c r="V59" s="424"/>
      <c r="W59" s="424"/>
      <c r="X59" s="424"/>
      <c r="Y59" s="424"/>
      <c r="Z59" s="424"/>
      <c r="AA59" s="424"/>
    </row>
    <row r="60" customFormat="false" ht="17.25" hidden="false" customHeight="true" outlineLevel="0" collapsed="false">
      <c r="A60" s="425" t="s">
        <v>131</v>
      </c>
      <c r="B60" s="426" t="s">
        <v>132</v>
      </c>
      <c r="C60" s="426" t="s">
        <v>133</v>
      </c>
      <c r="D60" s="426" t="s">
        <v>368</v>
      </c>
      <c r="E60" s="427" t="s">
        <v>369</v>
      </c>
      <c r="F60" s="428" t="s">
        <v>370</v>
      </c>
      <c r="G60" s="428"/>
      <c r="H60" s="428"/>
      <c r="I60" s="428"/>
      <c r="J60" s="428"/>
      <c r="K60" s="428"/>
      <c r="L60" s="428"/>
      <c r="M60" s="428"/>
      <c r="N60" s="428"/>
      <c r="O60" s="428"/>
      <c r="P60" s="428"/>
      <c r="Q60" s="428"/>
      <c r="R60" s="428"/>
      <c r="S60" s="428"/>
      <c r="T60" s="428"/>
      <c r="U60" s="428"/>
      <c r="V60" s="428"/>
      <c r="W60" s="428"/>
      <c r="X60" s="428"/>
      <c r="Y60" s="428"/>
      <c r="Z60" s="428"/>
      <c r="AA60" s="428"/>
    </row>
    <row r="61" customFormat="false" ht="17.25" hidden="false" customHeight="true" outlineLevel="0" collapsed="false">
      <c r="A61" s="425"/>
      <c r="B61" s="426"/>
      <c r="C61" s="426"/>
      <c r="D61" s="426"/>
      <c r="E61" s="427"/>
      <c r="F61" s="429" t="s">
        <v>371</v>
      </c>
      <c r="G61" s="429"/>
      <c r="H61" s="429"/>
      <c r="I61" s="429"/>
      <c r="J61" s="429"/>
      <c r="K61" s="429"/>
      <c r="L61" s="429"/>
      <c r="M61" s="429"/>
      <c r="N61" s="429"/>
      <c r="O61" s="429"/>
      <c r="P61" s="429"/>
      <c r="Q61" s="429" t="s">
        <v>372</v>
      </c>
      <c r="R61" s="429"/>
      <c r="S61" s="429"/>
      <c r="T61" s="429"/>
      <c r="U61" s="429"/>
      <c r="V61" s="429"/>
      <c r="W61" s="429"/>
      <c r="X61" s="429"/>
      <c r="Y61" s="429"/>
      <c r="Z61" s="429"/>
      <c r="AA61" s="429"/>
    </row>
    <row r="62" customFormat="false" ht="29.25" hidden="false" customHeight="true" outlineLevel="0" collapsed="false">
      <c r="A62" s="425"/>
      <c r="B62" s="426"/>
      <c r="C62" s="426"/>
      <c r="D62" s="426"/>
      <c r="E62" s="427"/>
      <c r="F62" s="430" t="s">
        <v>373</v>
      </c>
      <c r="G62" s="431" t="s">
        <v>374</v>
      </c>
      <c r="H62" s="431"/>
      <c r="I62" s="431"/>
      <c r="J62" s="432" t="s">
        <v>375</v>
      </c>
      <c r="K62" s="433" t="s">
        <v>376</v>
      </c>
      <c r="L62" s="433"/>
      <c r="M62" s="433"/>
      <c r="N62" s="433"/>
      <c r="O62" s="433"/>
      <c r="P62" s="434" t="s">
        <v>377</v>
      </c>
      <c r="Q62" s="430" t="s">
        <v>373</v>
      </c>
      <c r="R62" s="431" t="s">
        <v>374</v>
      </c>
      <c r="S62" s="431"/>
      <c r="T62" s="431"/>
      <c r="U62" s="432" t="s">
        <v>375</v>
      </c>
      <c r="V62" s="433" t="s">
        <v>376</v>
      </c>
      <c r="W62" s="433"/>
      <c r="X62" s="433"/>
      <c r="Y62" s="433"/>
      <c r="Z62" s="433"/>
      <c r="AA62" s="434" t="s">
        <v>377</v>
      </c>
    </row>
    <row r="63" customFormat="false" ht="17.25" hidden="false" customHeight="true" outlineLevel="0" collapsed="false">
      <c r="A63" s="425"/>
      <c r="B63" s="426"/>
      <c r="C63" s="426"/>
      <c r="D63" s="426"/>
      <c r="E63" s="427"/>
      <c r="F63" s="435" t="n">
        <f aca="false">Dados!F8</f>
        <v>2524.9</v>
      </c>
      <c r="G63" s="436" t="s">
        <v>378</v>
      </c>
      <c r="H63" s="437" t="s">
        <v>379</v>
      </c>
      <c r="I63" s="438" t="s">
        <v>108</v>
      </c>
      <c r="J63" s="432"/>
      <c r="K63" s="431" t="s">
        <v>380</v>
      </c>
      <c r="L63" s="431"/>
      <c r="M63" s="431"/>
      <c r="N63" s="431"/>
      <c r="O63" s="431"/>
      <c r="P63" s="434"/>
      <c r="Q63" s="435" t="n">
        <f aca="false">Dados!F8</f>
        <v>2524.9</v>
      </c>
      <c r="R63" s="436" t="s">
        <v>378</v>
      </c>
      <c r="S63" s="437" t="s">
        <v>379</v>
      </c>
      <c r="T63" s="438" t="s">
        <v>108</v>
      </c>
      <c r="U63" s="432"/>
      <c r="V63" s="431" t="s">
        <v>380</v>
      </c>
      <c r="W63" s="431"/>
      <c r="X63" s="431"/>
      <c r="Y63" s="431"/>
      <c r="Z63" s="431"/>
      <c r="AA63" s="434"/>
    </row>
    <row r="64" customFormat="false" ht="28.5" hidden="false" customHeight="true" outlineLevel="0" collapsed="false">
      <c r="A64" s="425"/>
      <c r="B64" s="426"/>
      <c r="C64" s="426"/>
      <c r="D64" s="426"/>
      <c r="E64" s="427"/>
      <c r="F64" s="439" t="n">
        <f aca="false">Dados!E16</f>
        <v>22</v>
      </c>
      <c r="G64" s="436"/>
      <c r="H64" s="437"/>
      <c r="I64" s="438"/>
      <c r="J64" s="432"/>
      <c r="K64" s="440" t="s">
        <v>111</v>
      </c>
      <c r="L64" s="440" t="s">
        <v>381</v>
      </c>
      <c r="M64" s="432" t="s">
        <v>134</v>
      </c>
      <c r="N64" s="440" t="s">
        <v>382</v>
      </c>
      <c r="O64" s="440"/>
      <c r="P64" s="434"/>
      <c r="Q64" s="441" t="n">
        <f aca="false">Dados!D16</f>
        <v>15.21</v>
      </c>
      <c r="R64" s="436"/>
      <c r="S64" s="437"/>
      <c r="T64" s="438"/>
      <c r="U64" s="432"/>
      <c r="V64" s="440" t="s">
        <v>111</v>
      </c>
      <c r="W64" s="440" t="s">
        <v>381</v>
      </c>
      <c r="X64" s="432" t="s">
        <v>134</v>
      </c>
      <c r="Y64" s="440" t="s">
        <v>382</v>
      </c>
      <c r="Z64" s="440"/>
      <c r="AA64" s="434"/>
    </row>
    <row r="65" customFormat="false" ht="17.25" hidden="false" customHeight="true" outlineLevel="0" collapsed="false">
      <c r="A65" s="425"/>
      <c r="B65" s="426"/>
      <c r="C65" s="426"/>
      <c r="D65" s="426"/>
      <c r="E65" s="427"/>
      <c r="F65" s="442" t="n">
        <f aca="false">Dados!F16</f>
        <v>0.06</v>
      </c>
      <c r="G65" s="443" t="n">
        <f aca="false">Dados!K8</f>
        <v>0.03</v>
      </c>
      <c r="H65" s="437"/>
      <c r="I65" s="444" t="n">
        <f aca="false">Dados!K9</f>
        <v>0.0679</v>
      </c>
      <c r="J65" s="432"/>
      <c r="K65" s="445" t="n">
        <f aca="false">Dados!K10</f>
        <v>0.076</v>
      </c>
      <c r="L65" s="445" t="n">
        <f aca="false">Dados!K11</f>
        <v>0.0165</v>
      </c>
      <c r="M65" s="432"/>
      <c r="N65" s="445" t="s">
        <v>383</v>
      </c>
      <c r="O65" s="446" t="s">
        <v>384</v>
      </c>
      <c r="P65" s="434"/>
      <c r="Q65" s="442" t="n">
        <f aca="false">Dados!F16</f>
        <v>0.06</v>
      </c>
      <c r="R65" s="443" t="n">
        <f aca="false">Dados!K8</f>
        <v>0.03</v>
      </c>
      <c r="S65" s="437"/>
      <c r="T65" s="444" t="n">
        <f aca="false">Dados!K9</f>
        <v>0.0679</v>
      </c>
      <c r="U65" s="432"/>
      <c r="V65" s="445" t="n">
        <f aca="false">Dados!K10</f>
        <v>0.076</v>
      </c>
      <c r="W65" s="445" t="n">
        <f aca="false">Dados!K11</f>
        <v>0.0165</v>
      </c>
      <c r="X65" s="432"/>
      <c r="Y65" s="445" t="s">
        <v>383</v>
      </c>
      <c r="Z65" s="446" t="s">
        <v>384</v>
      </c>
      <c r="AA65" s="434"/>
    </row>
    <row r="66" customFormat="false" ht="20.25" hidden="false" customHeight="true" outlineLevel="0" collapsed="false">
      <c r="A66" s="447" t="n">
        <v>1</v>
      </c>
      <c r="B66" s="448" t="str">
        <f aca="false">Dados!B24</f>
        <v>Belo Horizonte</v>
      </c>
      <c r="C66" s="448" t="str">
        <f aca="false">Dados!C24</f>
        <v>BH</v>
      </c>
      <c r="D66" s="449" t="n">
        <f aca="false">Dados!D24</f>
        <v>0.05</v>
      </c>
      <c r="E66" s="450" t="n">
        <f aca="false">Dados!E24</f>
        <v>6.25</v>
      </c>
      <c r="F66" s="451" t="n">
        <f aca="false">ROUND((IF((((E66*2)*$F$64)-($F$63*$F$65))&gt;0,(((E66*2)*$F$64)-($F$63*$F$65)),0)),2)</f>
        <v>123.51</v>
      </c>
      <c r="G66" s="452" t="n">
        <f aca="false">ROUND((F66*$G$65),2)</f>
        <v>3.71</v>
      </c>
      <c r="H66" s="452" t="n">
        <f aca="false">G66+F66</f>
        <v>127.22</v>
      </c>
      <c r="I66" s="453" t="n">
        <f aca="false">ROUND((H66*$I$65),2)</f>
        <v>8.64</v>
      </c>
      <c r="J66" s="454" t="n">
        <f aca="false">H66+I66</f>
        <v>135.86</v>
      </c>
      <c r="K66" s="455" t="n">
        <f aca="false">ROUND((P66*$K$65),2)</f>
        <v>12.04</v>
      </c>
      <c r="L66" s="455" t="n">
        <f aca="false">ROUND((P66*$L$65),2)</f>
        <v>2.61</v>
      </c>
      <c r="M66" s="452" t="n">
        <f aca="false">P66*D66</f>
        <v>7.922</v>
      </c>
      <c r="N66" s="456" t="n">
        <f aca="false">SUM($K$65+$L$65+D66)</f>
        <v>0.1425</v>
      </c>
      <c r="O66" s="454" t="n">
        <f aca="false">SUM(K66:M66)</f>
        <v>22.572</v>
      </c>
      <c r="P66" s="457" t="n">
        <f aca="false">ROUND(J66/(1-N66),2)</f>
        <v>158.44</v>
      </c>
      <c r="Q66" s="451" t="n">
        <f aca="false">ROUND((IF((((E66*2)*$Q$64)-($Q$63*$Q$65))&gt;0,(((E66*2)*$Q$64)-($Q$63*$Q$65)),0)),2)</f>
        <v>38.63</v>
      </c>
      <c r="R66" s="452" t="n">
        <f aca="false">ROUND((Q66*$G$65),2)</f>
        <v>1.16</v>
      </c>
      <c r="S66" s="452" t="n">
        <f aca="false">R66+Q66</f>
        <v>39.79</v>
      </c>
      <c r="T66" s="453" t="n">
        <f aca="false">ROUND((S66*$I$65),2)</f>
        <v>2.7</v>
      </c>
      <c r="U66" s="454" t="n">
        <f aca="false">S66+T66</f>
        <v>42.49</v>
      </c>
      <c r="V66" s="455" t="n">
        <f aca="false">ROUND((AA66*$K$65),2)</f>
        <v>3.77</v>
      </c>
      <c r="W66" s="455" t="n">
        <f aca="false">ROUND((AA66*$L$65),2)</f>
        <v>0.82</v>
      </c>
      <c r="X66" s="452" t="n">
        <f aca="false">AA66*D66</f>
        <v>2.4775</v>
      </c>
      <c r="Y66" s="456" t="n">
        <f aca="false">SUM($K$65+$L$65+D66)</f>
        <v>0.1425</v>
      </c>
      <c r="Z66" s="454" t="n">
        <f aca="false">SUM(V66:X66)</f>
        <v>7.0675</v>
      </c>
      <c r="AA66" s="457" t="n">
        <f aca="false">ROUND(U66/(1-Y66),2)</f>
        <v>49.55</v>
      </c>
    </row>
    <row r="67" customFormat="false" ht="20.25" hidden="false" customHeight="true" outlineLevel="0" collapsed="false">
      <c r="A67" s="458" t="n">
        <v>3</v>
      </c>
      <c r="B67" s="448" t="str">
        <f aca="false">Dados!B25</f>
        <v>Divinópolis</v>
      </c>
      <c r="C67" s="448" t="str">
        <f aca="false">Dados!C25</f>
        <v>DVL</v>
      </c>
      <c r="D67" s="459" t="n">
        <f aca="false">Dados!D25</f>
        <v>0.02</v>
      </c>
      <c r="E67" s="460" t="n">
        <f aca="false">Dados!E25</f>
        <v>4.15</v>
      </c>
      <c r="F67" s="461" t="n">
        <f aca="false">ROUND((IF((((E67*2)*$F$64)-($F$63*$F$65))&gt;0,(((E67*2)*$F$64)-($F$63*$F$65)),0)),2)</f>
        <v>31.11</v>
      </c>
      <c r="G67" s="462" t="n">
        <f aca="false">ROUND((F67*$G$65),2)</f>
        <v>0.93</v>
      </c>
      <c r="H67" s="462" t="n">
        <f aca="false">G67+F67</f>
        <v>32.04</v>
      </c>
      <c r="I67" s="463" t="n">
        <f aca="false">ROUND((H67*$I$65),2)</f>
        <v>2.18</v>
      </c>
      <c r="J67" s="464" t="n">
        <f aca="false">H67+I67</f>
        <v>34.22</v>
      </c>
      <c r="K67" s="465" t="n">
        <f aca="false">ROUND((P67*$K$65),2)</f>
        <v>2.93</v>
      </c>
      <c r="L67" s="465" t="n">
        <f aca="false">ROUND((P67*$L$65),2)</f>
        <v>0.64</v>
      </c>
      <c r="M67" s="462" t="n">
        <f aca="false">P67*D67</f>
        <v>0.7712</v>
      </c>
      <c r="N67" s="466" t="n">
        <f aca="false">SUM($K$65+$L$65+D67)</f>
        <v>0.1125</v>
      </c>
      <c r="O67" s="464" t="n">
        <f aca="false">SUM(K67:M67)</f>
        <v>4.3412</v>
      </c>
      <c r="P67" s="467" t="n">
        <f aca="false">ROUND(J67/(1-N67),2)</f>
        <v>38.56</v>
      </c>
      <c r="Q67" s="461" t="n">
        <f aca="false">ROUND((IF((((E67*2)*$Q$64)-($Q$63*$Q$65))&gt;0,(((E67*2)*$Q$64)-($Q$63*$Q$65)),0)),2)</f>
        <v>0</v>
      </c>
      <c r="R67" s="462" t="n">
        <f aca="false">ROUND((Q67*$G$65),2)</f>
        <v>0</v>
      </c>
      <c r="S67" s="462" t="n">
        <f aca="false">R67+Q67</f>
        <v>0</v>
      </c>
      <c r="T67" s="463" t="n">
        <f aca="false">ROUND((S67*$I$65),2)</f>
        <v>0</v>
      </c>
      <c r="U67" s="464" t="n">
        <f aca="false">S67+T67</f>
        <v>0</v>
      </c>
      <c r="V67" s="465" t="n">
        <f aca="false">ROUND((AA67*$K$65),2)</f>
        <v>0</v>
      </c>
      <c r="W67" s="465" t="n">
        <f aca="false">ROUND((AA67*$L$65),2)</f>
        <v>0</v>
      </c>
      <c r="X67" s="462" t="n">
        <f aca="false">AA67*D67</f>
        <v>0</v>
      </c>
      <c r="Y67" s="466" t="n">
        <f aca="false">SUM($K$65+$L$65+D67)</f>
        <v>0.1125</v>
      </c>
      <c r="Z67" s="464" t="n">
        <f aca="false">SUM(V67:X67)</f>
        <v>0</v>
      </c>
      <c r="AA67" s="467" t="n">
        <f aca="false">ROUND(U67/(1-Y67),2)</f>
        <v>0</v>
      </c>
    </row>
    <row r="68" customFormat="false" ht="20.25" hidden="false" customHeight="true" outlineLevel="0" collapsed="false">
      <c r="A68" s="458" t="n">
        <v>4</v>
      </c>
      <c r="B68" s="448" t="str">
        <f aca="false">Dados!B26</f>
        <v>Gov. Valadares</v>
      </c>
      <c r="C68" s="448" t="str">
        <f aca="false">Dados!C26</f>
        <v>GVS</v>
      </c>
      <c r="D68" s="459" t="n">
        <f aca="false">Dados!D26</f>
        <v>0.05</v>
      </c>
      <c r="E68" s="460" t="n">
        <f aca="false">Dados!E26</f>
        <v>5</v>
      </c>
      <c r="F68" s="461" t="n">
        <f aca="false">ROUND((IF((((E68*2)*$F$64)-($F$63*$F$65))&gt;0,(((E68*2)*$F$64)-($F$63*$F$65)),0)),2)</f>
        <v>68.51</v>
      </c>
      <c r="G68" s="462" t="n">
        <f aca="false">ROUND((F68*$G$65),2)</f>
        <v>2.06</v>
      </c>
      <c r="H68" s="462" t="n">
        <f aca="false">G68+F68</f>
        <v>70.57</v>
      </c>
      <c r="I68" s="463" t="n">
        <f aca="false">ROUND((H68*$I$65),2)</f>
        <v>4.79</v>
      </c>
      <c r="J68" s="464" t="n">
        <f aca="false">H68+I68</f>
        <v>75.36</v>
      </c>
      <c r="K68" s="465" t="n">
        <f aca="false">ROUND((P68*$K$65),2)</f>
        <v>6.68</v>
      </c>
      <c r="L68" s="465" t="n">
        <f aca="false">ROUND((P68*$L$65),2)</f>
        <v>1.45</v>
      </c>
      <c r="M68" s="462" t="n">
        <f aca="false">P68*D68</f>
        <v>4.394</v>
      </c>
      <c r="N68" s="466" t="n">
        <f aca="false">SUM($K$65+$L$65+D68)</f>
        <v>0.1425</v>
      </c>
      <c r="O68" s="464" t="n">
        <f aca="false">SUM(K68:M68)</f>
        <v>12.524</v>
      </c>
      <c r="P68" s="467" t="n">
        <f aca="false">ROUND(J68/(1-N68),2)</f>
        <v>87.88</v>
      </c>
      <c r="Q68" s="461" t="n">
        <f aca="false">ROUND((IF((((E68*2)*$Q$64)-($Q$63*$Q$65))&gt;0,(((E68*2)*$Q$64)-($Q$63*$Q$65)),0)),2)</f>
        <v>0.61</v>
      </c>
      <c r="R68" s="462" t="n">
        <f aca="false">ROUND((Q68*$G$65),2)</f>
        <v>0.02</v>
      </c>
      <c r="S68" s="462" t="n">
        <f aca="false">R68+Q68</f>
        <v>0.63</v>
      </c>
      <c r="T68" s="463" t="n">
        <f aca="false">ROUND((S68*$I$65),2)</f>
        <v>0.04</v>
      </c>
      <c r="U68" s="464" t="n">
        <f aca="false">S68+T68</f>
        <v>0.67</v>
      </c>
      <c r="V68" s="465" t="n">
        <f aca="false">ROUND((AA68*$K$65),2)</f>
        <v>0.06</v>
      </c>
      <c r="W68" s="465" t="n">
        <f aca="false">ROUND((AA68*$L$65),2)</f>
        <v>0.01</v>
      </c>
      <c r="X68" s="462" t="n">
        <f aca="false">AA68*D68</f>
        <v>0.039</v>
      </c>
      <c r="Y68" s="466" t="n">
        <f aca="false">SUM($K$65+$L$65+D68)</f>
        <v>0.1425</v>
      </c>
      <c r="Z68" s="464" t="n">
        <f aca="false">SUM(V68:X68)</f>
        <v>0.109</v>
      </c>
      <c r="AA68" s="467" t="n">
        <f aca="false">ROUND(U68/(1-Y68),2)</f>
        <v>0.78</v>
      </c>
    </row>
    <row r="69" customFormat="false" ht="20.25" hidden="false" customHeight="true" outlineLevel="0" collapsed="false">
      <c r="A69" s="458" t="n">
        <v>5</v>
      </c>
      <c r="B69" s="448" t="str">
        <f aca="false">Dados!B27</f>
        <v>Ipatinga</v>
      </c>
      <c r="C69" s="448" t="str">
        <f aca="false">Dados!C27</f>
        <v>IIG</v>
      </c>
      <c r="D69" s="459" t="n">
        <f aca="false">Dados!D27</f>
        <v>0.03</v>
      </c>
      <c r="E69" s="460" t="n">
        <f aca="false">Dados!E27</f>
        <v>5</v>
      </c>
      <c r="F69" s="461" t="n">
        <f aca="false">ROUND((IF((((E69*2)*$F$64)-($F$63*$F$65))&gt;0,(((E69*2)*$F$64)-($F$63*$F$65)),0)),2)</f>
        <v>68.51</v>
      </c>
      <c r="G69" s="462" t="n">
        <f aca="false">ROUND((F69*$G$65),2)</f>
        <v>2.06</v>
      </c>
      <c r="H69" s="462" t="n">
        <f aca="false">G69+F69</f>
        <v>70.57</v>
      </c>
      <c r="I69" s="463" t="n">
        <f aca="false">ROUND((H69*$I$65),2)</f>
        <v>4.79</v>
      </c>
      <c r="J69" s="464" t="n">
        <f aca="false">H69+I69</f>
        <v>75.36</v>
      </c>
      <c r="K69" s="465" t="n">
        <f aca="false">ROUND((P69*$K$65),2)</f>
        <v>6.53</v>
      </c>
      <c r="L69" s="465" t="n">
        <f aca="false">ROUND((P69*$L$65),2)</f>
        <v>1.42</v>
      </c>
      <c r="M69" s="462" t="n">
        <f aca="false">P69*D69</f>
        <v>2.5764</v>
      </c>
      <c r="N69" s="466" t="n">
        <f aca="false">SUM($K$65+$L$65+D69)</f>
        <v>0.1225</v>
      </c>
      <c r="O69" s="464" t="n">
        <f aca="false">SUM(K69:M69)</f>
        <v>10.5264</v>
      </c>
      <c r="P69" s="467" t="n">
        <f aca="false">ROUND(J69/(1-N69),2)</f>
        <v>85.88</v>
      </c>
      <c r="Q69" s="461" t="n">
        <f aca="false">ROUND((IF((((E69*2)*$Q$64)-($Q$63*$Q$65))&gt;0,(((E69*2)*$Q$64)-($Q$63*$Q$65)),0)),2)</f>
        <v>0.61</v>
      </c>
      <c r="R69" s="462" t="n">
        <f aca="false">ROUND((Q69*$G$65),2)</f>
        <v>0.02</v>
      </c>
      <c r="S69" s="462" t="n">
        <f aca="false">R69+Q69</f>
        <v>0.63</v>
      </c>
      <c r="T69" s="463" t="n">
        <f aca="false">ROUND((S69*$I$65),2)</f>
        <v>0.04</v>
      </c>
      <c r="U69" s="464" t="n">
        <f aca="false">S69+T69</f>
        <v>0.67</v>
      </c>
      <c r="V69" s="465" t="n">
        <f aca="false">ROUND((AA69*$K$65),2)</f>
        <v>0.06</v>
      </c>
      <c r="W69" s="465" t="n">
        <f aca="false">ROUND((AA69*$L$65),2)</f>
        <v>0.01</v>
      </c>
      <c r="X69" s="462" t="n">
        <f aca="false">AA69*D69</f>
        <v>0.0228</v>
      </c>
      <c r="Y69" s="466" t="n">
        <f aca="false">SUM($K$65+$L$65+D69)</f>
        <v>0.1225</v>
      </c>
      <c r="Z69" s="464" t="n">
        <f aca="false">SUM(V69:X69)</f>
        <v>0.0928</v>
      </c>
      <c r="AA69" s="467" t="n">
        <f aca="false">ROUND(U69/(1-Y69),2)</f>
        <v>0.76</v>
      </c>
    </row>
    <row r="70" customFormat="false" ht="20.25" hidden="false" customHeight="true" outlineLevel="0" collapsed="false">
      <c r="A70" s="458" t="n">
        <v>6</v>
      </c>
      <c r="B70" s="448" t="str">
        <f aca="false">Dados!B28</f>
        <v>Ituiutaba</v>
      </c>
      <c r="C70" s="448" t="str">
        <f aca="false">Dados!C28</f>
        <v>IUA</v>
      </c>
      <c r="D70" s="459" t="n">
        <f aca="false">Dados!D28</f>
        <v>0.04</v>
      </c>
      <c r="E70" s="460" t="n">
        <f aca="false">Dados!E28</f>
        <v>0</v>
      </c>
      <c r="F70" s="461" t="n">
        <f aca="false">ROUND((IF((((E70*2)*$F$64)-($F$63*$F$65))&gt;0,(((E70*2)*$F$64)-($F$63*$F$65)),0)),2)</f>
        <v>0</v>
      </c>
      <c r="G70" s="462" t="n">
        <f aca="false">ROUND((F70*$G$65),2)</f>
        <v>0</v>
      </c>
      <c r="H70" s="462" t="n">
        <f aca="false">G70+F70</f>
        <v>0</v>
      </c>
      <c r="I70" s="463" t="n">
        <f aca="false">ROUND((H70*$I$65),2)</f>
        <v>0</v>
      </c>
      <c r="J70" s="464" t="n">
        <f aca="false">H70+I70</f>
        <v>0</v>
      </c>
      <c r="K70" s="465" t="n">
        <f aca="false">ROUND((P70*$K$65),2)</f>
        <v>0</v>
      </c>
      <c r="L70" s="465" t="n">
        <f aca="false">ROUND((P70*$L$65),2)</f>
        <v>0</v>
      </c>
      <c r="M70" s="462" t="n">
        <f aca="false">P70*D70</f>
        <v>0</v>
      </c>
      <c r="N70" s="466" t="n">
        <f aca="false">SUM($K$65+$L$65+D70)</f>
        <v>0.1325</v>
      </c>
      <c r="O70" s="464" t="n">
        <f aca="false">SUM(K70:M70)</f>
        <v>0</v>
      </c>
      <c r="P70" s="467" t="n">
        <f aca="false">ROUND(J70/(1-N70),2)</f>
        <v>0</v>
      </c>
      <c r="Q70" s="461" t="n">
        <f aca="false">ROUND((IF((((E70*2)*$Q$64)-($Q$63*$Q$65))&gt;0,(((E70*2)*$Q$64)-($Q$63*$Q$65)),0)),2)</f>
        <v>0</v>
      </c>
      <c r="R70" s="462" t="n">
        <f aca="false">ROUND((Q70*$G$65),2)</f>
        <v>0</v>
      </c>
      <c r="S70" s="462" t="n">
        <f aca="false">R70+Q70</f>
        <v>0</v>
      </c>
      <c r="T70" s="463" t="n">
        <f aca="false">ROUND((S70*$I$65),2)</f>
        <v>0</v>
      </c>
      <c r="U70" s="464" t="n">
        <f aca="false">S70+T70</f>
        <v>0</v>
      </c>
      <c r="V70" s="465" t="n">
        <f aca="false">ROUND((AA70*$K$65),2)</f>
        <v>0</v>
      </c>
      <c r="W70" s="465" t="n">
        <f aca="false">ROUND((AA70*$L$65),2)</f>
        <v>0</v>
      </c>
      <c r="X70" s="462" t="n">
        <f aca="false">AA70*D70</f>
        <v>0</v>
      </c>
      <c r="Y70" s="466" t="n">
        <f aca="false">SUM($K$65+$L$65+D70)</f>
        <v>0.1325</v>
      </c>
      <c r="Z70" s="464" t="n">
        <f aca="false">SUM(V70:X70)</f>
        <v>0</v>
      </c>
      <c r="AA70" s="467" t="n">
        <f aca="false">ROUND(U70/(1-Y70),2)</f>
        <v>0</v>
      </c>
    </row>
    <row r="71" customFormat="false" ht="20.25" hidden="false" customHeight="true" outlineLevel="0" collapsed="false">
      <c r="A71" s="458" t="n">
        <v>7</v>
      </c>
      <c r="B71" s="448" t="str">
        <f aca="false">Dados!B29</f>
        <v>Janaúba</v>
      </c>
      <c r="C71" s="448" t="str">
        <f aca="false">Dados!C29</f>
        <v>JUA</v>
      </c>
      <c r="D71" s="459" t="n">
        <f aca="false">Dados!D29</f>
        <v>0.04</v>
      </c>
      <c r="E71" s="460" t="n">
        <f aca="false">Dados!E29</f>
        <v>3.25</v>
      </c>
      <c r="F71" s="461" t="n">
        <f aca="false">ROUND((IF((((E71*2)*$F$64)-($F$63*$F$65))&gt;0,(((E71*2)*$F$64)-($F$63*$F$65)),0)),2)</f>
        <v>0</v>
      </c>
      <c r="G71" s="462" t="n">
        <f aca="false">ROUND((F71*$G$65),2)</f>
        <v>0</v>
      </c>
      <c r="H71" s="462" t="n">
        <f aca="false">G71+F71</f>
        <v>0</v>
      </c>
      <c r="I71" s="463" t="n">
        <f aca="false">ROUND((H71*$I$65),2)</f>
        <v>0</v>
      </c>
      <c r="J71" s="464" t="n">
        <f aca="false">H71+I71</f>
        <v>0</v>
      </c>
      <c r="K71" s="465" t="n">
        <f aca="false">ROUND((P71*$K$65),2)</f>
        <v>0</v>
      </c>
      <c r="L71" s="465" t="n">
        <f aca="false">ROUND((P71*$L$65),2)</f>
        <v>0</v>
      </c>
      <c r="M71" s="462" t="n">
        <f aca="false">P71*D71</f>
        <v>0</v>
      </c>
      <c r="N71" s="466" t="n">
        <f aca="false">SUM($K$65+$L$65+D71)</f>
        <v>0.1325</v>
      </c>
      <c r="O71" s="464" t="n">
        <f aca="false">SUM(K71:M71)</f>
        <v>0</v>
      </c>
      <c r="P71" s="467" t="n">
        <f aca="false">ROUND(J71/(1-N71),2)</f>
        <v>0</v>
      </c>
      <c r="Q71" s="461" t="n">
        <f aca="false">ROUND((IF((((E71*2)*$Q$64)-($Q$63*$Q$65))&gt;0,(((E71*2)*$Q$64)-($Q$63*$Q$65)),0)),2)</f>
        <v>0</v>
      </c>
      <c r="R71" s="462" t="n">
        <f aca="false">ROUND((Q71*$G$65),2)</f>
        <v>0</v>
      </c>
      <c r="S71" s="462" t="n">
        <f aca="false">R71+Q71</f>
        <v>0</v>
      </c>
      <c r="T71" s="463" t="n">
        <f aca="false">ROUND((S71*$I$65),2)</f>
        <v>0</v>
      </c>
      <c r="U71" s="464" t="n">
        <f aca="false">S71+T71</f>
        <v>0</v>
      </c>
      <c r="V71" s="465" t="n">
        <f aca="false">ROUND((AA71*$K$65),2)</f>
        <v>0</v>
      </c>
      <c r="W71" s="465" t="n">
        <f aca="false">ROUND((AA71*$L$65),2)</f>
        <v>0</v>
      </c>
      <c r="X71" s="462" t="n">
        <f aca="false">AA71*D71</f>
        <v>0</v>
      </c>
      <c r="Y71" s="466" t="n">
        <f aca="false">SUM($K$65+$L$65+D71)</f>
        <v>0.1325</v>
      </c>
      <c r="Z71" s="464" t="n">
        <f aca="false">SUM(V71:X71)</f>
        <v>0</v>
      </c>
      <c r="AA71" s="467" t="n">
        <f aca="false">ROUND(U71/(1-Y71),2)</f>
        <v>0</v>
      </c>
    </row>
    <row r="72" customFormat="false" ht="20.25" hidden="false" customHeight="true" outlineLevel="0" collapsed="false">
      <c r="A72" s="458" t="n">
        <v>8</v>
      </c>
      <c r="B72" s="448" t="str">
        <f aca="false">Dados!B30</f>
        <v>Juiz de Fora</v>
      </c>
      <c r="C72" s="448" t="str">
        <f aca="false">Dados!C30</f>
        <v>JFA</v>
      </c>
      <c r="D72" s="459" t="n">
        <f aca="false">Dados!D30</f>
        <v>0.05</v>
      </c>
      <c r="E72" s="460" t="n">
        <f aca="false">Dados!E30</f>
        <v>3.75</v>
      </c>
      <c r="F72" s="461" t="n">
        <f aca="false">ROUND((IF((((E72*2)*$F$64)-($F$63*$F$65))&gt;0,(((E72*2)*$F$64)-($F$63*$F$65)),0)),2)</f>
        <v>13.51</v>
      </c>
      <c r="G72" s="462" t="n">
        <f aca="false">ROUND((F72*$G$65),2)</f>
        <v>0.41</v>
      </c>
      <c r="H72" s="462" t="n">
        <f aca="false">G72+F72</f>
        <v>13.92</v>
      </c>
      <c r="I72" s="463" t="n">
        <f aca="false">ROUND((H72*$I$65),2)</f>
        <v>0.95</v>
      </c>
      <c r="J72" s="464" t="n">
        <f aca="false">H72+I72</f>
        <v>14.87</v>
      </c>
      <c r="K72" s="465" t="n">
        <f aca="false">ROUND((P72*$K$65),2)</f>
        <v>1.32</v>
      </c>
      <c r="L72" s="465" t="n">
        <f aca="false">ROUND((P72*$L$65),2)</f>
        <v>0.29</v>
      </c>
      <c r="M72" s="462" t="n">
        <f aca="false">P72*D72</f>
        <v>0.867</v>
      </c>
      <c r="N72" s="466" t="n">
        <f aca="false">SUM($K$65+$L$65+D72)</f>
        <v>0.1425</v>
      </c>
      <c r="O72" s="464" t="n">
        <f aca="false">SUM(K72:M72)</f>
        <v>2.477</v>
      </c>
      <c r="P72" s="467" t="n">
        <f aca="false">ROUND(J72/(1-N72),2)</f>
        <v>17.34</v>
      </c>
      <c r="Q72" s="461" t="n">
        <f aca="false">ROUND((IF((((E72*2)*$Q$64)-($Q$63*$Q$65))&gt;0,(((E72*2)*$Q$64)-($Q$63*$Q$65)),0)),2)</f>
        <v>0</v>
      </c>
      <c r="R72" s="462" t="n">
        <f aca="false">ROUND((Q72*$G$65),2)</f>
        <v>0</v>
      </c>
      <c r="S72" s="462" t="n">
        <f aca="false">R72+Q72</f>
        <v>0</v>
      </c>
      <c r="T72" s="463" t="n">
        <f aca="false">ROUND((S72*$I$65),2)</f>
        <v>0</v>
      </c>
      <c r="U72" s="464" t="n">
        <f aca="false">S72+T72</f>
        <v>0</v>
      </c>
      <c r="V72" s="465" t="n">
        <f aca="false">ROUND((AA72*$K$65),2)</f>
        <v>0</v>
      </c>
      <c r="W72" s="465" t="n">
        <f aca="false">ROUND((AA72*$L$65),2)</f>
        <v>0</v>
      </c>
      <c r="X72" s="462" t="n">
        <f aca="false">AA72*D72</f>
        <v>0</v>
      </c>
      <c r="Y72" s="466" t="n">
        <f aca="false">SUM($K$65+$L$65+D72)</f>
        <v>0.1425</v>
      </c>
      <c r="Z72" s="464" t="n">
        <f aca="false">SUM(V72:X72)</f>
        <v>0</v>
      </c>
      <c r="AA72" s="467" t="n">
        <f aca="false">ROUND(U72/(1-Y72),2)</f>
        <v>0</v>
      </c>
    </row>
    <row r="73" customFormat="false" ht="20.25" hidden="false" customHeight="true" outlineLevel="0" collapsed="false">
      <c r="A73" s="458" t="n">
        <v>9</v>
      </c>
      <c r="B73" s="448" t="str">
        <f aca="false">Dados!B31</f>
        <v>Lavras</v>
      </c>
      <c r="C73" s="448" t="str">
        <f aca="false">Dados!C31</f>
        <v>LAV</v>
      </c>
      <c r="D73" s="459" t="n">
        <f aca="false">Dados!D31</f>
        <v>0.05</v>
      </c>
      <c r="E73" s="460" t="n">
        <f aca="false">Dados!E31</f>
        <v>5</v>
      </c>
      <c r="F73" s="461" t="n">
        <f aca="false">ROUND((IF((((E73*2)*$F$64)-($F$63*$F$65))&gt;0,(((E73*2)*$F$64)-($F$63*$F$65)),0)),2)</f>
        <v>68.51</v>
      </c>
      <c r="G73" s="462" t="n">
        <f aca="false">ROUND((F73*$G$65),2)</f>
        <v>2.06</v>
      </c>
      <c r="H73" s="462" t="n">
        <f aca="false">G73+F73</f>
        <v>70.57</v>
      </c>
      <c r="I73" s="463" t="n">
        <f aca="false">ROUND((H73*$I$65),2)</f>
        <v>4.79</v>
      </c>
      <c r="J73" s="464" t="n">
        <f aca="false">H73+I73</f>
        <v>75.36</v>
      </c>
      <c r="K73" s="465" t="n">
        <f aca="false">ROUND((P73*$K$65),2)</f>
        <v>6.68</v>
      </c>
      <c r="L73" s="465" t="n">
        <f aca="false">ROUND((P73*$L$65),2)</f>
        <v>1.45</v>
      </c>
      <c r="M73" s="462" t="n">
        <f aca="false">P73*D73</f>
        <v>4.394</v>
      </c>
      <c r="N73" s="466" t="n">
        <f aca="false">SUM($K$65+$L$65+D73)</f>
        <v>0.1425</v>
      </c>
      <c r="O73" s="464" t="n">
        <f aca="false">SUM(K73:M73)</f>
        <v>12.524</v>
      </c>
      <c r="P73" s="467" t="n">
        <f aca="false">ROUND(J73/(1-N73),2)</f>
        <v>87.88</v>
      </c>
      <c r="Q73" s="461" t="n">
        <f aca="false">ROUND((IF((((E73*2)*$Q$64)-($Q$63*$Q$65))&gt;0,(((E73*2)*$Q$64)-($Q$63*$Q$65)),0)),2)</f>
        <v>0.61</v>
      </c>
      <c r="R73" s="462" t="n">
        <f aca="false">ROUND((Q73*$G$65),2)</f>
        <v>0.02</v>
      </c>
      <c r="S73" s="462" t="n">
        <f aca="false">R73+Q73</f>
        <v>0.63</v>
      </c>
      <c r="T73" s="463" t="n">
        <f aca="false">ROUND((S73*$I$65),2)</f>
        <v>0.04</v>
      </c>
      <c r="U73" s="464" t="n">
        <f aca="false">S73+T73</f>
        <v>0.67</v>
      </c>
      <c r="V73" s="465" t="n">
        <f aca="false">ROUND((AA73*$K$65),2)</f>
        <v>0.06</v>
      </c>
      <c r="W73" s="465" t="n">
        <f aca="false">ROUND((AA73*$L$65),2)</f>
        <v>0.01</v>
      </c>
      <c r="X73" s="462" t="n">
        <f aca="false">AA73*D73</f>
        <v>0.039</v>
      </c>
      <c r="Y73" s="466" t="n">
        <f aca="false">SUM($K$65+$L$65+D73)</f>
        <v>0.1425</v>
      </c>
      <c r="Z73" s="464" t="n">
        <f aca="false">SUM(V73:X73)</f>
        <v>0.109</v>
      </c>
      <c r="AA73" s="467" t="n">
        <f aca="false">ROUND(U73/(1-Y73),2)</f>
        <v>0.78</v>
      </c>
    </row>
    <row r="74" customFormat="false" ht="20.25" hidden="false" customHeight="true" outlineLevel="0" collapsed="false">
      <c r="A74" s="458" t="n">
        <v>10</v>
      </c>
      <c r="B74" s="448" t="str">
        <f aca="false">Dados!B32</f>
        <v>Manhuaçu</v>
      </c>
      <c r="C74" s="448" t="str">
        <f aca="false">Dados!C32</f>
        <v>MNC</v>
      </c>
      <c r="D74" s="459" t="n">
        <f aca="false">Dados!D32</f>
        <v>0.03</v>
      </c>
      <c r="E74" s="460" t="n">
        <f aca="false">Dados!E32</f>
        <v>4</v>
      </c>
      <c r="F74" s="461" t="n">
        <f aca="false">ROUND((IF((((E74*2)*$F$64)-($F$63*$F$65))&gt;0,(((E74*2)*$F$64)-($F$63*$F$65)),0)),2)</f>
        <v>24.51</v>
      </c>
      <c r="G74" s="462" t="n">
        <f aca="false">ROUND((F74*$G$65),2)</f>
        <v>0.74</v>
      </c>
      <c r="H74" s="462" t="n">
        <f aca="false">G74+F74</f>
        <v>25.25</v>
      </c>
      <c r="I74" s="463" t="n">
        <f aca="false">ROUND((H74*$I$65),2)</f>
        <v>1.71</v>
      </c>
      <c r="J74" s="464" t="n">
        <f aca="false">H74+I74</f>
        <v>26.96</v>
      </c>
      <c r="K74" s="465" t="n">
        <f aca="false">ROUND((P74*$K$65),2)</f>
        <v>2.33</v>
      </c>
      <c r="L74" s="465" t="n">
        <f aca="false">ROUND((P74*$L$65),2)</f>
        <v>0.51</v>
      </c>
      <c r="M74" s="462" t="n">
        <f aca="false">P74*D74</f>
        <v>0.9216</v>
      </c>
      <c r="N74" s="466" t="n">
        <f aca="false">SUM($K$65+$L$65+D74)</f>
        <v>0.1225</v>
      </c>
      <c r="O74" s="464" t="n">
        <f aca="false">SUM(K74:M74)</f>
        <v>3.7616</v>
      </c>
      <c r="P74" s="467" t="n">
        <f aca="false">ROUND(J74/(1-N74),2)</f>
        <v>30.72</v>
      </c>
      <c r="Q74" s="461" t="n">
        <f aca="false">ROUND((IF((((E74*2)*$Q$64)-($Q$63*$Q$65))&gt;0,(((E74*2)*$Q$64)-($Q$63*$Q$65)),0)),2)</f>
        <v>0</v>
      </c>
      <c r="R74" s="462" t="n">
        <f aca="false">ROUND((Q74*$G$65),2)</f>
        <v>0</v>
      </c>
      <c r="S74" s="462" t="n">
        <f aca="false">R74+Q74</f>
        <v>0</v>
      </c>
      <c r="T74" s="463" t="n">
        <f aca="false">ROUND((S74*$I$65),2)</f>
        <v>0</v>
      </c>
      <c r="U74" s="464" t="n">
        <f aca="false">S74+T74</f>
        <v>0</v>
      </c>
      <c r="V74" s="465" t="n">
        <f aca="false">ROUND((AA74*$K$65),2)</f>
        <v>0</v>
      </c>
      <c r="W74" s="465" t="n">
        <f aca="false">ROUND((AA74*$L$65),2)</f>
        <v>0</v>
      </c>
      <c r="X74" s="462" t="n">
        <f aca="false">AA74*D74</f>
        <v>0</v>
      </c>
      <c r="Y74" s="466" t="n">
        <f aca="false">SUM($K$65+$L$65+D74)</f>
        <v>0.1225</v>
      </c>
      <c r="Z74" s="464" t="n">
        <f aca="false">SUM(V74:X74)</f>
        <v>0</v>
      </c>
      <c r="AA74" s="467" t="n">
        <f aca="false">ROUND(U74/(1-Y74),2)</f>
        <v>0</v>
      </c>
    </row>
    <row r="75" customFormat="false" ht="20.25" hidden="false" customHeight="true" outlineLevel="0" collapsed="false">
      <c r="A75" s="458" t="n">
        <v>11</v>
      </c>
      <c r="B75" s="448" t="str">
        <f aca="false">Dados!B33</f>
        <v>Montes Claros</v>
      </c>
      <c r="C75" s="448" t="str">
        <f aca="false">Dados!C33</f>
        <v>MCL</v>
      </c>
      <c r="D75" s="459" t="n">
        <f aca="false">Dados!D33</f>
        <v>0.04</v>
      </c>
      <c r="E75" s="460" t="n">
        <f aca="false">Dados!E33</f>
        <v>4.6</v>
      </c>
      <c r="F75" s="461" t="n">
        <f aca="false">ROUND((IF((((E75*2)*$F$64)-($F$63*$F$65))&gt;0,(((E75*2)*$F$64)-($F$63*$F$65)),0)),2)</f>
        <v>50.91</v>
      </c>
      <c r="G75" s="462" t="n">
        <f aca="false">ROUND((F75*$G$65),2)</f>
        <v>1.53</v>
      </c>
      <c r="H75" s="462" t="n">
        <f aca="false">G75+F75</f>
        <v>52.44</v>
      </c>
      <c r="I75" s="463" t="n">
        <f aca="false">ROUND((H75*$I$65),2)</f>
        <v>3.56</v>
      </c>
      <c r="J75" s="464" t="n">
        <f aca="false">H75+I75</f>
        <v>56</v>
      </c>
      <c r="K75" s="465" t="n">
        <f aca="false">ROUND((P75*$K$65),2)</f>
        <v>4.91</v>
      </c>
      <c r="L75" s="465" t="n">
        <f aca="false">ROUND((P75*$L$65),2)</f>
        <v>1.07</v>
      </c>
      <c r="M75" s="462" t="n">
        <f aca="false">P75*D75</f>
        <v>2.582</v>
      </c>
      <c r="N75" s="466" t="n">
        <f aca="false">SUM($K$65+$L$65+D75)</f>
        <v>0.1325</v>
      </c>
      <c r="O75" s="464" t="n">
        <f aca="false">SUM(K75:M75)</f>
        <v>8.562</v>
      </c>
      <c r="P75" s="467" t="n">
        <f aca="false">ROUND(J75/(1-N75),2)</f>
        <v>64.55</v>
      </c>
      <c r="Q75" s="461" t="n">
        <f aca="false">ROUND((IF((((E75*2)*$Q$64)-($Q$63*$Q$65))&gt;0,(((E75*2)*$Q$64)-($Q$63*$Q$65)),0)),2)</f>
        <v>0</v>
      </c>
      <c r="R75" s="462" t="n">
        <f aca="false">ROUND((Q75*$G$65),2)</f>
        <v>0</v>
      </c>
      <c r="S75" s="462" t="n">
        <f aca="false">R75+Q75</f>
        <v>0</v>
      </c>
      <c r="T75" s="463" t="n">
        <f aca="false">ROUND((S75*$I$65),2)</f>
        <v>0</v>
      </c>
      <c r="U75" s="464" t="n">
        <f aca="false">S75+T75</f>
        <v>0</v>
      </c>
      <c r="V75" s="465" t="n">
        <f aca="false">ROUND((AA75*$K$65),2)</f>
        <v>0</v>
      </c>
      <c r="W75" s="465" t="n">
        <f aca="false">ROUND((AA75*$L$65),2)</f>
        <v>0</v>
      </c>
      <c r="X75" s="462" t="n">
        <f aca="false">AA75*D75</f>
        <v>0</v>
      </c>
      <c r="Y75" s="466" t="n">
        <f aca="false">SUM($K$65+$L$65+D75)</f>
        <v>0.1325</v>
      </c>
      <c r="Z75" s="464" t="n">
        <f aca="false">SUM(V75:X75)</f>
        <v>0</v>
      </c>
      <c r="AA75" s="467" t="n">
        <f aca="false">ROUND(U75/(1-Y75),2)</f>
        <v>0</v>
      </c>
    </row>
    <row r="76" customFormat="false" ht="20.25" hidden="false" customHeight="true" outlineLevel="0" collapsed="false">
      <c r="A76" s="458" t="n">
        <v>12</v>
      </c>
      <c r="B76" s="448" t="str">
        <f aca="false">Dados!B34</f>
        <v>Muriaé</v>
      </c>
      <c r="C76" s="448" t="str">
        <f aca="false">Dados!C34</f>
        <v>MRE</v>
      </c>
      <c r="D76" s="459" t="n">
        <f aca="false">Dados!D34</f>
        <v>0.03</v>
      </c>
      <c r="E76" s="460" t="n">
        <f aca="false">Dados!E34</f>
        <v>4.5</v>
      </c>
      <c r="F76" s="461" t="n">
        <f aca="false">ROUND((IF((((E76*2)*$F$64)-($F$63*$F$65))&gt;0,(((E76*2)*$F$64)-($F$63*$F$65)),0)),2)</f>
        <v>46.51</v>
      </c>
      <c r="G76" s="462" t="n">
        <f aca="false">ROUND((F76*$G$65),2)</f>
        <v>1.4</v>
      </c>
      <c r="H76" s="462" t="n">
        <f aca="false">G76+F76</f>
        <v>47.91</v>
      </c>
      <c r="I76" s="463" t="n">
        <f aca="false">ROUND((H76*$I$65),2)</f>
        <v>3.25</v>
      </c>
      <c r="J76" s="464" t="n">
        <f aca="false">H76+I76</f>
        <v>51.16</v>
      </c>
      <c r="K76" s="465" t="n">
        <f aca="false">ROUND((P76*$K$65),2)</f>
        <v>4.43</v>
      </c>
      <c r="L76" s="465" t="n">
        <f aca="false">ROUND((P76*$L$65),2)</f>
        <v>0.96</v>
      </c>
      <c r="M76" s="462" t="n">
        <f aca="false">P76*D76</f>
        <v>1.749</v>
      </c>
      <c r="N76" s="466" t="n">
        <f aca="false">SUM($K$65+$L$65+D76)</f>
        <v>0.1225</v>
      </c>
      <c r="O76" s="464" t="n">
        <f aca="false">SUM(K76:M76)</f>
        <v>7.139</v>
      </c>
      <c r="P76" s="467" t="n">
        <f aca="false">ROUND(J76/(1-N76),2)</f>
        <v>58.3</v>
      </c>
      <c r="Q76" s="461" t="n">
        <f aca="false">ROUND((IF((((E76*2)*$Q$64)-($Q$63*$Q$65))&gt;0,(((E76*2)*$Q$64)-($Q$63*$Q$65)),0)),2)</f>
        <v>0</v>
      </c>
      <c r="R76" s="462" t="n">
        <f aca="false">ROUND((Q76*$G$65),2)</f>
        <v>0</v>
      </c>
      <c r="S76" s="462" t="n">
        <f aca="false">R76+Q76</f>
        <v>0</v>
      </c>
      <c r="T76" s="463" t="n">
        <f aca="false">ROUND((S76*$I$65),2)</f>
        <v>0</v>
      </c>
      <c r="U76" s="464" t="n">
        <f aca="false">S76+T76</f>
        <v>0</v>
      </c>
      <c r="V76" s="465" t="n">
        <f aca="false">ROUND((AA76*$K$65),2)</f>
        <v>0</v>
      </c>
      <c r="W76" s="465" t="n">
        <f aca="false">ROUND((AA76*$L$65),2)</f>
        <v>0</v>
      </c>
      <c r="X76" s="462" t="n">
        <f aca="false">AA76*D76</f>
        <v>0</v>
      </c>
      <c r="Y76" s="466" t="n">
        <f aca="false">SUM($K$65+$L$65+D76)</f>
        <v>0.1225</v>
      </c>
      <c r="Z76" s="464" t="n">
        <f aca="false">SUM(V76:X76)</f>
        <v>0</v>
      </c>
      <c r="AA76" s="467" t="n">
        <f aca="false">ROUND(U76/(1-Y76),2)</f>
        <v>0</v>
      </c>
    </row>
    <row r="77" customFormat="false" ht="20.25" hidden="false" customHeight="true" outlineLevel="0" collapsed="false">
      <c r="A77" s="458" t="n">
        <v>13</v>
      </c>
      <c r="B77" s="448" t="str">
        <f aca="false">Dados!B35</f>
        <v>Paracatu</v>
      </c>
      <c r="C77" s="448" t="str">
        <f aca="false">Dados!C35</f>
        <v>PTU</v>
      </c>
      <c r="D77" s="459" t="n">
        <f aca="false">Dados!D35</f>
        <v>0.04</v>
      </c>
      <c r="E77" s="460" t="n">
        <f aca="false">Dados!E35</f>
        <v>3.15</v>
      </c>
      <c r="F77" s="461" t="n">
        <f aca="false">ROUND((IF((((E77*2)*$F$64)-($F$63*$F$65))&gt;0,(((E77*2)*$F$64)-($F$63*$F$65)),0)),2)</f>
        <v>0</v>
      </c>
      <c r="G77" s="462" t="n">
        <f aca="false">ROUND((F77*$G$65),2)</f>
        <v>0</v>
      </c>
      <c r="H77" s="462" t="n">
        <f aca="false">G77+F77</f>
        <v>0</v>
      </c>
      <c r="I77" s="463" t="n">
        <f aca="false">ROUND((H77*$I$65),2)</f>
        <v>0</v>
      </c>
      <c r="J77" s="464" t="n">
        <f aca="false">H77+I77</f>
        <v>0</v>
      </c>
      <c r="K77" s="465" t="n">
        <f aca="false">ROUND((P77*$K$65),2)</f>
        <v>0</v>
      </c>
      <c r="L77" s="465" t="n">
        <f aca="false">ROUND((P77*$L$65),2)</f>
        <v>0</v>
      </c>
      <c r="M77" s="462" t="n">
        <f aca="false">P77*D77</f>
        <v>0</v>
      </c>
      <c r="N77" s="466" t="n">
        <f aca="false">SUM($K$65+$L$65+D77)</f>
        <v>0.1325</v>
      </c>
      <c r="O77" s="464" t="n">
        <f aca="false">SUM(K77:M77)</f>
        <v>0</v>
      </c>
      <c r="P77" s="467" t="n">
        <f aca="false">ROUND(J77/(1-N77),2)</f>
        <v>0</v>
      </c>
      <c r="Q77" s="461" t="n">
        <f aca="false">ROUND((IF((((E77*2)*$Q$64)-($Q$63*$Q$65))&gt;0,(((E77*2)*$Q$64)-($Q$63*$Q$65)),0)),2)</f>
        <v>0</v>
      </c>
      <c r="R77" s="462" t="n">
        <f aca="false">ROUND((Q77*$G$65),2)</f>
        <v>0</v>
      </c>
      <c r="S77" s="462" t="n">
        <f aca="false">R77+Q77</f>
        <v>0</v>
      </c>
      <c r="T77" s="463" t="n">
        <f aca="false">ROUND((S77*$I$65),2)</f>
        <v>0</v>
      </c>
      <c r="U77" s="464" t="n">
        <f aca="false">S77+T77</f>
        <v>0</v>
      </c>
      <c r="V77" s="465" t="n">
        <f aca="false">ROUND((AA77*$K$65),2)</f>
        <v>0</v>
      </c>
      <c r="W77" s="465" t="n">
        <f aca="false">ROUND((AA77*$L$65),2)</f>
        <v>0</v>
      </c>
      <c r="X77" s="462" t="n">
        <f aca="false">AA77*D77</f>
        <v>0</v>
      </c>
      <c r="Y77" s="466" t="n">
        <f aca="false">SUM($K$65+$L$65+D77)</f>
        <v>0.1325</v>
      </c>
      <c r="Z77" s="464" t="n">
        <f aca="false">SUM(V77:X77)</f>
        <v>0</v>
      </c>
      <c r="AA77" s="467" t="n">
        <f aca="false">ROUND(U77/(1-Y77),2)</f>
        <v>0</v>
      </c>
    </row>
    <row r="78" customFormat="false" ht="20.25" hidden="false" customHeight="true" outlineLevel="0" collapsed="false">
      <c r="A78" s="458" t="n">
        <v>14</v>
      </c>
      <c r="B78" s="448" t="str">
        <f aca="false">Dados!B36</f>
        <v>Passos</v>
      </c>
      <c r="C78" s="448" t="str">
        <f aca="false">Dados!C36</f>
        <v>PSO</v>
      </c>
      <c r="D78" s="459" t="n">
        <f aca="false">Dados!D36</f>
        <v>0.03</v>
      </c>
      <c r="E78" s="460" t="n">
        <f aca="false">Dados!E36</f>
        <v>3.9</v>
      </c>
      <c r="F78" s="461" t="n">
        <f aca="false">ROUND((IF((((E78*2)*$F$64)-($F$63*$F$65))&gt;0,(((E78*2)*$F$64)-($F$63*$F$65)),0)),2)</f>
        <v>20.11</v>
      </c>
      <c r="G78" s="462" t="n">
        <f aca="false">ROUND((F78*$G$65),2)</f>
        <v>0.6</v>
      </c>
      <c r="H78" s="462" t="n">
        <f aca="false">G78+F78</f>
        <v>20.71</v>
      </c>
      <c r="I78" s="463" t="n">
        <f aca="false">ROUND((H78*$I$65),2)</f>
        <v>1.41</v>
      </c>
      <c r="J78" s="464" t="n">
        <f aca="false">H78+I78</f>
        <v>22.12</v>
      </c>
      <c r="K78" s="465" t="n">
        <f aca="false">ROUND((P78*$K$65),2)</f>
        <v>1.92</v>
      </c>
      <c r="L78" s="465" t="n">
        <f aca="false">ROUND((P78*$L$65),2)</f>
        <v>0.42</v>
      </c>
      <c r="M78" s="462" t="n">
        <f aca="false">P78*D78</f>
        <v>0.7563</v>
      </c>
      <c r="N78" s="466" t="n">
        <f aca="false">SUM($K$65+$L$65+D78)</f>
        <v>0.1225</v>
      </c>
      <c r="O78" s="464" t="n">
        <f aca="false">SUM(K78:M78)</f>
        <v>3.0963</v>
      </c>
      <c r="P78" s="467" t="n">
        <f aca="false">ROUND(J78/(1-N78),2)</f>
        <v>25.21</v>
      </c>
      <c r="Q78" s="461" t="n">
        <f aca="false">ROUND((IF((((E78*2)*$Q$64)-($Q$63*$Q$65))&gt;0,(((E78*2)*$Q$64)-($Q$63*$Q$65)),0)),2)</f>
        <v>0</v>
      </c>
      <c r="R78" s="462" t="n">
        <f aca="false">ROUND((Q78*$G$65),2)</f>
        <v>0</v>
      </c>
      <c r="S78" s="462" t="n">
        <f aca="false">R78+Q78</f>
        <v>0</v>
      </c>
      <c r="T78" s="463" t="n">
        <f aca="false">ROUND((S78*$I$65),2)</f>
        <v>0</v>
      </c>
      <c r="U78" s="464" t="n">
        <f aca="false">S78+T78</f>
        <v>0</v>
      </c>
      <c r="V78" s="465" t="n">
        <f aca="false">ROUND((AA78*$K$65),2)</f>
        <v>0</v>
      </c>
      <c r="W78" s="465" t="n">
        <f aca="false">ROUND((AA78*$L$65),2)</f>
        <v>0</v>
      </c>
      <c r="X78" s="462" t="n">
        <f aca="false">AA78*D78</f>
        <v>0</v>
      </c>
      <c r="Y78" s="466" t="n">
        <f aca="false">SUM($K$65+$L$65+D78)</f>
        <v>0.1225</v>
      </c>
      <c r="Z78" s="464" t="n">
        <f aca="false">SUM(V78:X78)</f>
        <v>0</v>
      </c>
      <c r="AA78" s="467" t="n">
        <f aca="false">ROUND(U78/(1-Y78),2)</f>
        <v>0</v>
      </c>
    </row>
    <row r="79" customFormat="false" ht="20.25" hidden="false" customHeight="true" outlineLevel="0" collapsed="false">
      <c r="A79" s="458" t="n">
        <v>15</v>
      </c>
      <c r="B79" s="448" t="str">
        <f aca="false">Dados!B37</f>
        <v>Patos de Minas </v>
      </c>
      <c r="C79" s="448" t="str">
        <f aca="false">Dados!C37</f>
        <v>PMS</v>
      </c>
      <c r="D79" s="459" t="n">
        <f aca="false">Dados!D37</f>
        <v>0.02</v>
      </c>
      <c r="E79" s="460" t="n">
        <f aca="false">Dados!E37</f>
        <v>3</v>
      </c>
      <c r="F79" s="461" t="n">
        <f aca="false">ROUND((IF((((E79*2)*$F$64)-($F$63*$F$65))&gt;0,(((E79*2)*$F$64)-($F$63*$F$65)),0)),2)</f>
        <v>0</v>
      </c>
      <c r="G79" s="462" t="n">
        <f aca="false">ROUND((F79*$G$65),2)</f>
        <v>0</v>
      </c>
      <c r="H79" s="462" t="n">
        <f aca="false">G79+F79</f>
        <v>0</v>
      </c>
      <c r="I79" s="463" t="n">
        <f aca="false">ROUND((H79*$I$65),2)</f>
        <v>0</v>
      </c>
      <c r="J79" s="464" t="n">
        <f aca="false">H79+I79</f>
        <v>0</v>
      </c>
      <c r="K79" s="465" t="n">
        <f aca="false">ROUND((P79*$K$65),2)</f>
        <v>0</v>
      </c>
      <c r="L79" s="465" t="n">
        <f aca="false">ROUND((P79*$L$65),2)</f>
        <v>0</v>
      </c>
      <c r="M79" s="462" t="n">
        <f aca="false">P79*D79</f>
        <v>0</v>
      </c>
      <c r="N79" s="466" t="n">
        <f aca="false">SUM($K$65+$L$65+D79)</f>
        <v>0.1125</v>
      </c>
      <c r="O79" s="464" t="n">
        <f aca="false">SUM(K79:M79)</f>
        <v>0</v>
      </c>
      <c r="P79" s="467" t="n">
        <f aca="false">ROUND(J79/(1-N79),2)</f>
        <v>0</v>
      </c>
      <c r="Q79" s="461" t="n">
        <f aca="false">ROUND((IF((((E79*2)*$Q$64)-($Q$63*$Q$65))&gt;0,(((E79*2)*$Q$64)-($Q$63*$Q$65)),0)),2)</f>
        <v>0</v>
      </c>
      <c r="R79" s="462" t="n">
        <f aca="false">ROUND((Q79*$G$65),2)</f>
        <v>0</v>
      </c>
      <c r="S79" s="462" t="n">
        <f aca="false">R79+Q79</f>
        <v>0</v>
      </c>
      <c r="T79" s="463" t="n">
        <f aca="false">ROUND((S79*$I$65),2)</f>
        <v>0</v>
      </c>
      <c r="U79" s="464" t="n">
        <f aca="false">S79+T79</f>
        <v>0</v>
      </c>
      <c r="V79" s="465" t="n">
        <f aca="false">ROUND((AA79*$K$65),2)</f>
        <v>0</v>
      </c>
      <c r="W79" s="465" t="n">
        <f aca="false">ROUND((AA79*$L$65),2)</f>
        <v>0</v>
      </c>
      <c r="X79" s="462" t="n">
        <f aca="false">AA79*D79</f>
        <v>0</v>
      </c>
      <c r="Y79" s="466" t="n">
        <f aca="false">SUM($K$65+$L$65+D79)</f>
        <v>0.1125</v>
      </c>
      <c r="Z79" s="464" t="n">
        <f aca="false">SUM(V79:X79)</f>
        <v>0</v>
      </c>
      <c r="AA79" s="467" t="n">
        <f aca="false">ROUND(U79/(1-Y79),2)</f>
        <v>0</v>
      </c>
    </row>
    <row r="80" customFormat="false" ht="20.25" hidden="false" customHeight="true" outlineLevel="0" collapsed="false">
      <c r="A80" s="458" t="n">
        <v>16</v>
      </c>
      <c r="B80" s="448" t="str">
        <f aca="false">Dados!B38</f>
        <v>Poços de Caldas</v>
      </c>
      <c r="C80" s="448" t="str">
        <f aca="false">Dados!C38</f>
        <v>PCS</v>
      </c>
      <c r="D80" s="459" t="n">
        <f aca="false">Dados!D38</f>
        <v>0.05</v>
      </c>
      <c r="E80" s="460" t="n">
        <f aca="false">Dados!E38</f>
        <v>5</v>
      </c>
      <c r="F80" s="461" t="n">
        <f aca="false">ROUND((IF((((E80*2)*$F$64)-($F$63*$F$65))&gt;0,(((E80*2)*$F$64)-($F$63*$F$65)),0)),2)</f>
        <v>68.51</v>
      </c>
      <c r="G80" s="462" t="n">
        <f aca="false">ROUND((F80*$G$65),2)</f>
        <v>2.06</v>
      </c>
      <c r="H80" s="462" t="n">
        <f aca="false">G80+F80</f>
        <v>70.57</v>
      </c>
      <c r="I80" s="463" t="n">
        <f aca="false">ROUND((H80*$I$65),2)</f>
        <v>4.79</v>
      </c>
      <c r="J80" s="464" t="n">
        <f aca="false">H80+I80</f>
        <v>75.36</v>
      </c>
      <c r="K80" s="465" t="n">
        <f aca="false">ROUND((P80*$K$65),2)</f>
        <v>6.68</v>
      </c>
      <c r="L80" s="465" t="n">
        <f aca="false">ROUND((P80*$L$65),2)</f>
        <v>1.45</v>
      </c>
      <c r="M80" s="462" t="n">
        <f aca="false">P80*D80</f>
        <v>4.394</v>
      </c>
      <c r="N80" s="466" t="n">
        <f aca="false">SUM($K$65+$L$65+D80)</f>
        <v>0.1425</v>
      </c>
      <c r="O80" s="464" t="n">
        <f aca="false">SUM(K80:M80)</f>
        <v>12.524</v>
      </c>
      <c r="P80" s="467" t="n">
        <f aca="false">ROUND(J80/(1-N80),2)</f>
        <v>87.88</v>
      </c>
      <c r="Q80" s="461" t="n">
        <f aca="false">ROUND((IF((((E80*2)*$Q$64)-($Q$63*$Q$65))&gt;0,(((E80*2)*$Q$64)-($Q$63*$Q$65)),0)),2)</f>
        <v>0.61</v>
      </c>
      <c r="R80" s="462" t="n">
        <f aca="false">ROUND((Q80*$G$65),2)</f>
        <v>0.02</v>
      </c>
      <c r="S80" s="462" t="n">
        <f aca="false">R80+Q80</f>
        <v>0.63</v>
      </c>
      <c r="T80" s="463" t="n">
        <f aca="false">ROUND((S80*$I$65),2)</f>
        <v>0.04</v>
      </c>
      <c r="U80" s="464" t="n">
        <f aca="false">S80+T80</f>
        <v>0.67</v>
      </c>
      <c r="V80" s="465" t="n">
        <f aca="false">ROUND((AA80*$K$65),2)</f>
        <v>0.06</v>
      </c>
      <c r="W80" s="465" t="n">
        <f aca="false">ROUND((AA80*$L$65),2)</f>
        <v>0.01</v>
      </c>
      <c r="X80" s="462" t="n">
        <f aca="false">AA80*D80</f>
        <v>0.039</v>
      </c>
      <c r="Y80" s="466" t="n">
        <f aca="false">SUM($K$65+$L$65+D80)</f>
        <v>0.1425</v>
      </c>
      <c r="Z80" s="464" t="n">
        <f aca="false">SUM(V80:X80)</f>
        <v>0.109</v>
      </c>
      <c r="AA80" s="467" t="n">
        <f aca="false">ROUND(U80/(1-Y80),2)</f>
        <v>0.78</v>
      </c>
    </row>
    <row r="81" customFormat="false" ht="20.25" hidden="false" customHeight="true" outlineLevel="0" collapsed="false">
      <c r="A81" s="458" t="n">
        <v>17</v>
      </c>
      <c r="B81" s="448" t="str">
        <f aca="false">Dados!B39</f>
        <v>Ponte Nova</v>
      </c>
      <c r="C81" s="448" t="str">
        <f aca="false">Dados!C39</f>
        <v>PNV</v>
      </c>
      <c r="D81" s="459" t="n">
        <f aca="false">Dados!D39</f>
        <v>0.03</v>
      </c>
      <c r="E81" s="460" t="n">
        <f aca="false">Dados!E39</f>
        <v>2.5</v>
      </c>
      <c r="F81" s="461" t="n">
        <f aca="false">ROUND((IF((((E81*2)*$F$64)-($F$63*$F$65))&gt;0,(((E81*2)*$F$64)-($F$63*$F$65)),0)),2)</f>
        <v>0</v>
      </c>
      <c r="G81" s="462" t="n">
        <f aca="false">ROUND((F81*$G$65),2)</f>
        <v>0</v>
      </c>
      <c r="H81" s="462" t="n">
        <f aca="false">G81+F81</f>
        <v>0</v>
      </c>
      <c r="I81" s="463" t="n">
        <f aca="false">ROUND((H81*$I$65),2)</f>
        <v>0</v>
      </c>
      <c r="J81" s="464" t="n">
        <f aca="false">H81+I81</f>
        <v>0</v>
      </c>
      <c r="K81" s="465" t="n">
        <f aca="false">ROUND((P81*$K$65),2)</f>
        <v>0</v>
      </c>
      <c r="L81" s="465" t="n">
        <f aca="false">ROUND((P81*$L$65),2)</f>
        <v>0</v>
      </c>
      <c r="M81" s="462" t="n">
        <f aca="false">P81*D81</f>
        <v>0</v>
      </c>
      <c r="N81" s="466" t="n">
        <f aca="false">SUM($K$65+$L$65+D81)</f>
        <v>0.1225</v>
      </c>
      <c r="O81" s="464" t="n">
        <f aca="false">SUM(K81:M81)</f>
        <v>0</v>
      </c>
      <c r="P81" s="467" t="n">
        <f aca="false">ROUND(J81/(1-N81),2)</f>
        <v>0</v>
      </c>
      <c r="Q81" s="461" t="n">
        <f aca="false">ROUND((IF((((E81*2)*$Q$64)-($Q$63*$Q$65))&gt;0,(((E81*2)*$Q$64)-($Q$63*$Q$65)),0)),2)</f>
        <v>0</v>
      </c>
      <c r="R81" s="462" t="n">
        <f aca="false">ROUND((Q81*$G$65),2)</f>
        <v>0</v>
      </c>
      <c r="S81" s="462" t="n">
        <f aca="false">R81+Q81</f>
        <v>0</v>
      </c>
      <c r="T81" s="463" t="n">
        <f aca="false">ROUND((S81*$I$65),2)</f>
        <v>0</v>
      </c>
      <c r="U81" s="464" t="n">
        <f aca="false">S81+T81</f>
        <v>0</v>
      </c>
      <c r="V81" s="465" t="n">
        <f aca="false">ROUND((AA81*$K$65),2)</f>
        <v>0</v>
      </c>
      <c r="W81" s="465" t="n">
        <f aca="false">ROUND((AA81*$L$65),2)</f>
        <v>0</v>
      </c>
      <c r="X81" s="462" t="n">
        <f aca="false">AA81*D81</f>
        <v>0</v>
      </c>
      <c r="Y81" s="466" t="n">
        <f aca="false">SUM($K$65+$L$65+D81)</f>
        <v>0.1225</v>
      </c>
      <c r="Z81" s="464" t="n">
        <f aca="false">SUM(V81:X81)</f>
        <v>0</v>
      </c>
      <c r="AA81" s="467" t="n">
        <f aca="false">ROUND(U81/(1-Y81),2)</f>
        <v>0</v>
      </c>
    </row>
    <row r="82" customFormat="false" ht="20.25" hidden="false" customHeight="true" outlineLevel="0" collapsed="false">
      <c r="A82" s="458" t="n">
        <v>18</v>
      </c>
      <c r="B82" s="448" t="str">
        <f aca="false">Dados!B40</f>
        <v>Pouso Alegre</v>
      </c>
      <c r="C82" s="448" t="str">
        <f aca="false">Dados!C40</f>
        <v>PSA</v>
      </c>
      <c r="D82" s="459" t="n">
        <f aca="false">Dados!D40</f>
        <v>0.02</v>
      </c>
      <c r="E82" s="460" t="n">
        <f aca="false">Dados!E40</f>
        <v>4</v>
      </c>
      <c r="F82" s="461" t="n">
        <f aca="false">ROUND((IF((((E82*2)*$F$64)-($F$63*$F$65))&gt;0,(((E82*2)*$F$64)-($F$63*$F$65)),0)),2)</f>
        <v>24.51</v>
      </c>
      <c r="G82" s="462" t="n">
        <f aca="false">ROUND((F82*$G$65),2)</f>
        <v>0.74</v>
      </c>
      <c r="H82" s="462" t="n">
        <f aca="false">G82+F82</f>
        <v>25.25</v>
      </c>
      <c r="I82" s="463" t="n">
        <f aca="false">ROUND((H82*$I$65),2)</f>
        <v>1.71</v>
      </c>
      <c r="J82" s="464" t="n">
        <f aca="false">H82+I82</f>
        <v>26.96</v>
      </c>
      <c r="K82" s="465" t="n">
        <f aca="false">ROUND((P82*$K$65),2)</f>
        <v>2.31</v>
      </c>
      <c r="L82" s="465" t="n">
        <f aca="false">ROUND((P82*$L$65),2)</f>
        <v>0.5</v>
      </c>
      <c r="M82" s="462" t="n">
        <f aca="false">P82*D82</f>
        <v>0.6076</v>
      </c>
      <c r="N82" s="466" t="n">
        <f aca="false">SUM($K$65+$L$65+D82)</f>
        <v>0.1125</v>
      </c>
      <c r="O82" s="464" t="n">
        <f aca="false">SUM(K82:M82)</f>
        <v>3.4176</v>
      </c>
      <c r="P82" s="467" t="n">
        <f aca="false">ROUND(J82/(1-N82),2)</f>
        <v>30.38</v>
      </c>
      <c r="Q82" s="461" t="n">
        <f aca="false">ROUND((IF((((E82*2)*$Q$64)-($Q$63*$Q$65))&gt;0,(((E82*2)*$Q$64)-($Q$63*$Q$65)),0)),2)</f>
        <v>0</v>
      </c>
      <c r="R82" s="462" t="n">
        <f aca="false">ROUND((Q82*$G$65),2)</f>
        <v>0</v>
      </c>
      <c r="S82" s="462" t="n">
        <f aca="false">R82+Q82</f>
        <v>0</v>
      </c>
      <c r="T82" s="463" t="n">
        <f aca="false">ROUND((S82*$I$65),2)</f>
        <v>0</v>
      </c>
      <c r="U82" s="464" t="n">
        <f aca="false">S82+T82</f>
        <v>0</v>
      </c>
      <c r="V82" s="465" t="n">
        <f aca="false">ROUND((AA82*$K$65),2)</f>
        <v>0</v>
      </c>
      <c r="W82" s="465" t="n">
        <f aca="false">ROUND((AA82*$L$65),2)</f>
        <v>0</v>
      </c>
      <c r="X82" s="462" t="n">
        <f aca="false">AA82*D82</f>
        <v>0</v>
      </c>
      <c r="Y82" s="466" t="n">
        <f aca="false">SUM($K$65+$L$65+D82)</f>
        <v>0.1125</v>
      </c>
      <c r="Z82" s="464" t="n">
        <f aca="false">SUM(V82:X82)</f>
        <v>0</v>
      </c>
      <c r="AA82" s="467" t="n">
        <f aca="false">ROUND(U82/(1-Y82),2)</f>
        <v>0</v>
      </c>
    </row>
    <row r="83" customFormat="false" ht="20.25" hidden="false" customHeight="true" outlineLevel="0" collapsed="false">
      <c r="A83" s="458" t="n">
        <v>19</v>
      </c>
      <c r="B83" s="448" t="str">
        <f aca="false">Dados!B41</f>
        <v>São João Del Rei</v>
      </c>
      <c r="C83" s="448" t="str">
        <f aca="false">Dados!C41</f>
        <v>SOE</v>
      </c>
      <c r="D83" s="459" t="n">
        <f aca="false">Dados!D41</f>
        <v>0.05</v>
      </c>
      <c r="E83" s="460" t="n">
        <f aca="false">Dados!E41</f>
        <v>0</v>
      </c>
      <c r="F83" s="461" t="n">
        <f aca="false">ROUND((IF((((E83*2)*$F$64)-($F$63*$F$65))&gt;0,(((E83*2)*$F$64)-($F$63*$F$65)),0)),2)</f>
        <v>0</v>
      </c>
      <c r="G83" s="462" t="n">
        <f aca="false">ROUND((F83*$G$65),2)</f>
        <v>0</v>
      </c>
      <c r="H83" s="462" t="n">
        <f aca="false">G83+F83</f>
        <v>0</v>
      </c>
      <c r="I83" s="463" t="n">
        <f aca="false">ROUND((H83*$I$65),2)</f>
        <v>0</v>
      </c>
      <c r="J83" s="464" t="n">
        <f aca="false">H83+I83</f>
        <v>0</v>
      </c>
      <c r="K83" s="465" t="n">
        <f aca="false">ROUND((P83*$K$65),2)</f>
        <v>0</v>
      </c>
      <c r="L83" s="465" t="n">
        <f aca="false">ROUND((P83*$L$65),2)</f>
        <v>0</v>
      </c>
      <c r="M83" s="462" t="n">
        <f aca="false">P83*D83</f>
        <v>0</v>
      </c>
      <c r="N83" s="466" t="n">
        <f aca="false">SUM($K$65+$L$65+D83)</f>
        <v>0.1425</v>
      </c>
      <c r="O83" s="464" t="n">
        <f aca="false">SUM(K83:M83)</f>
        <v>0</v>
      </c>
      <c r="P83" s="467" t="n">
        <f aca="false">ROUND(J83/(1-N83),2)</f>
        <v>0</v>
      </c>
      <c r="Q83" s="461" t="n">
        <f aca="false">ROUND((IF((((E83*2)*$Q$64)-($Q$63*$Q$65))&gt;0,(((E83*2)*$Q$64)-($Q$63*$Q$65)),0)),2)</f>
        <v>0</v>
      </c>
      <c r="R83" s="462" t="n">
        <f aca="false">ROUND((Q83*$G$65),2)</f>
        <v>0</v>
      </c>
      <c r="S83" s="462" t="n">
        <f aca="false">R83+Q83</f>
        <v>0</v>
      </c>
      <c r="T83" s="463" t="n">
        <f aca="false">ROUND((S83*$I$65),2)</f>
        <v>0</v>
      </c>
      <c r="U83" s="464" t="n">
        <f aca="false">S83+T83</f>
        <v>0</v>
      </c>
      <c r="V83" s="465" t="n">
        <f aca="false">ROUND((AA83*$K$65),2)</f>
        <v>0</v>
      </c>
      <c r="W83" s="465" t="n">
        <f aca="false">ROUND((AA83*$L$65),2)</f>
        <v>0</v>
      </c>
      <c r="X83" s="462" t="n">
        <f aca="false">AA83*D83</f>
        <v>0</v>
      </c>
      <c r="Y83" s="466" t="n">
        <f aca="false">SUM($K$65+$L$65+D83)</f>
        <v>0.1425</v>
      </c>
      <c r="Z83" s="464" t="n">
        <f aca="false">SUM(V83:X83)</f>
        <v>0</v>
      </c>
      <c r="AA83" s="467" t="n">
        <f aca="false">ROUND(U83/(1-Y83),2)</f>
        <v>0</v>
      </c>
    </row>
    <row r="84" customFormat="false" ht="29.25" hidden="false" customHeight="true" outlineLevel="0" collapsed="false">
      <c r="A84" s="458" t="n">
        <v>20</v>
      </c>
      <c r="B84" s="448" t="str">
        <f aca="false">Dados!B42</f>
        <v>São Sebastião do Paraíso</v>
      </c>
      <c r="C84" s="448" t="str">
        <f aca="false">Dados!C42</f>
        <v>SSP</v>
      </c>
      <c r="D84" s="459" t="n">
        <f aca="false">Dados!D42</f>
        <v>0.03</v>
      </c>
      <c r="E84" s="460" t="n">
        <f aca="false">Dados!E42</f>
        <v>3.45</v>
      </c>
      <c r="F84" s="461" t="n">
        <f aca="false">ROUND((IF((((E84*2)*$F$64)-($F$63*$F$65))&gt;0,(((E84*2)*$F$64)-($F$63*$F$65)),0)),2)</f>
        <v>0.31</v>
      </c>
      <c r="G84" s="462" t="n">
        <f aca="false">ROUND((F84*$G$65),2)</f>
        <v>0.01</v>
      </c>
      <c r="H84" s="462" t="n">
        <f aca="false">G84+F84</f>
        <v>0.32</v>
      </c>
      <c r="I84" s="463" t="n">
        <f aca="false">ROUND((H84*$I$65),2)</f>
        <v>0.02</v>
      </c>
      <c r="J84" s="464" t="n">
        <f aca="false">H84+I84</f>
        <v>0.34</v>
      </c>
      <c r="K84" s="465" t="n">
        <f aca="false">ROUND((P84*$K$65),2)</f>
        <v>0.03</v>
      </c>
      <c r="L84" s="465" t="n">
        <f aca="false">ROUND((P84*$L$65),2)</f>
        <v>0.01</v>
      </c>
      <c r="M84" s="462" t="n">
        <f aca="false">P84*D84</f>
        <v>0.0117</v>
      </c>
      <c r="N84" s="466" t="n">
        <f aca="false">SUM($K$65+$L$65+D84)</f>
        <v>0.1225</v>
      </c>
      <c r="O84" s="464" t="n">
        <f aca="false">SUM(K84:M84)</f>
        <v>0.0517</v>
      </c>
      <c r="P84" s="467" t="n">
        <f aca="false">ROUND(J84/(1-N84),2)</f>
        <v>0.39</v>
      </c>
      <c r="Q84" s="461" t="n">
        <f aca="false">ROUND((IF((((E84*2)*$Q$64)-($Q$63*$Q$65))&gt;0,(((E84*2)*$Q$64)-($Q$63*$Q$65)),0)),2)</f>
        <v>0</v>
      </c>
      <c r="R84" s="462" t="n">
        <f aca="false">ROUND((Q84*$G$65),2)</f>
        <v>0</v>
      </c>
      <c r="S84" s="462" t="n">
        <f aca="false">R84+Q84</f>
        <v>0</v>
      </c>
      <c r="T84" s="463" t="n">
        <f aca="false">ROUND((S84*$I$65),2)</f>
        <v>0</v>
      </c>
      <c r="U84" s="464" t="n">
        <f aca="false">S84+T84</f>
        <v>0</v>
      </c>
      <c r="V84" s="465" t="n">
        <f aca="false">ROUND((AA84*$K$65),2)</f>
        <v>0</v>
      </c>
      <c r="W84" s="465" t="n">
        <f aca="false">ROUND((AA84*$L$65),2)</f>
        <v>0</v>
      </c>
      <c r="X84" s="462" t="n">
        <f aca="false">AA84*D84</f>
        <v>0</v>
      </c>
      <c r="Y84" s="466" t="n">
        <f aca="false">SUM($K$65+$L$65+D84)</f>
        <v>0.1225</v>
      </c>
      <c r="Z84" s="464" t="n">
        <f aca="false">SUM(V84:X84)</f>
        <v>0</v>
      </c>
      <c r="AA84" s="467" t="n">
        <f aca="false">ROUND(U84/(1-Y84),2)</f>
        <v>0</v>
      </c>
    </row>
    <row r="85" customFormat="false" ht="20.25" hidden="false" customHeight="true" outlineLevel="0" collapsed="false">
      <c r="A85" s="458" t="n">
        <v>21</v>
      </c>
      <c r="B85" s="448" t="str">
        <f aca="false">Dados!B43</f>
        <v>Sete Lagoas</v>
      </c>
      <c r="C85" s="448" t="str">
        <f aca="false">Dados!C43</f>
        <v>SLA</v>
      </c>
      <c r="D85" s="459" t="n">
        <f aca="false">Dados!D43</f>
        <v>0.05</v>
      </c>
      <c r="E85" s="460" t="n">
        <f aca="false">Dados!E43</f>
        <v>5.2</v>
      </c>
      <c r="F85" s="461" t="n">
        <f aca="false">ROUND((IF((((E85*2)*$F$64)-($F$63*$F$65))&gt;0,(((E85*2)*$F$64)-($F$63*$F$65)),0)),2)</f>
        <v>77.31</v>
      </c>
      <c r="G85" s="462" t="n">
        <f aca="false">ROUND((F85*$G$65),2)</f>
        <v>2.32</v>
      </c>
      <c r="H85" s="462" t="n">
        <f aca="false">G85+F85</f>
        <v>79.63</v>
      </c>
      <c r="I85" s="463" t="n">
        <f aca="false">ROUND((H85*$I$65),2)</f>
        <v>5.41</v>
      </c>
      <c r="J85" s="464" t="n">
        <f aca="false">H85+I85</f>
        <v>85.04</v>
      </c>
      <c r="K85" s="465" t="n">
        <f aca="false">ROUND((P85*$K$65),2)</f>
        <v>7.54</v>
      </c>
      <c r="L85" s="465" t="n">
        <f aca="false">ROUND((P85*$L$65),2)</f>
        <v>1.64</v>
      </c>
      <c r="M85" s="462" t="n">
        <f aca="false">P85*D85</f>
        <v>4.9585</v>
      </c>
      <c r="N85" s="466" t="n">
        <f aca="false">SUM($K$65+$L$65+D85)</f>
        <v>0.1425</v>
      </c>
      <c r="O85" s="464" t="n">
        <f aca="false">SUM(K85:M85)</f>
        <v>14.1385</v>
      </c>
      <c r="P85" s="467" t="n">
        <f aca="false">ROUND(J85/(1-N85),2)</f>
        <v>99.17</v>
      </c>
      <c r="Q85" s="461" t="n">
        <f aca="false">ROUND((IF((((E85*2)*$Q$64)-($Q$63*$Q$65))&gt;0,(((E85*2)*$Q$64)-($Q$63*$Q$65)),0)),2)</f>
        <v>6.69</v>
      </c>
      <c r="R85" s="462" t="n">
        <f aca="false">ROUND((Q85*$G$65),2)</f>
        <v>0.2</v>
      </c>
      <c r="S85" s="462" t="n">
        <f aca="false">R85+Q85</f>
        <v>6.89</v>
      </c>
      <c r="T85" s="463" t="n">
        <f aca="false">ROUND((S85*$I$65),2)</f>
        <v>0.47</v>
      </c>
      <c r="U85" s="464" t="n">
        <f aca="false">S85+T85</f>
        <v>7.36</v>
      </c>
      <c r="V85" s="465" t="n">
        <f aca="false">ROUND((AA85*$K$65),2)</f>
        <v>0.65</v>
      </c>
      <c r="W85" s="465" t="n">
        <f aca="false">ROUND((AA85*$L$65),2)</f>
        <v>0.14</v>
      </c>
      <c r="X85" s="462" t="n">
        <f aca="false">AA85*D85</f>
        <v>0.429</v>
      </c>
      <c r="Y85" s="466" t="n">
        <f aca="false">SUM($K$65+$L$65+D85)</f>
        <v>0.1425</v>
      </c>
      <c r="Z85" s="464" t="n">
        <f aca="false">SUM(V85:X85)</f>
        <v>1.219</v>
      </c>
      <c r="AA85" s="467" t="n">
        <f aca="false">ROUND(U85/(1-Y85),2)</f>
        <v>8.58</v>
      </c>
    </row>
    <row r="86" customFormat="false" ht="20.25" hidden="false" customHeight="true" outlineLevel="0" collapsed="false">
      <c r="A86" s="458" t="n">
        <v>22</v>
      </c>
      <c r="B86" s="448" t="str">
        <f aca="false">Dados!B44</f>
        <v>Teófilo Otoni</v>
      </c>
      <c r="C86" s="448" t="str">
        <f aca="false">Dados!C44</f>
        <v>TOT</v>
      </c>
      <c r="D86" s="459" t="n">
        <f aca="false">Dados!D44</f>
        <v>0.05</v>
      </c>
      <c r="E86" s="460" t="n">
        <f aca="false">Dados!E44</f>
        <v>3.9</v>
      </c>
      <c r="F86" s="461" t="n">
        <f aca="false">ROUND((IF((((E86*2)*$F$64)-($F$63*$F$65))&gt;0,(((E86*2)*$F$64)-($F$63*$F$65)),0)),2)</f>
        <v>20.11</v>
      </c>
      <c r="G86" s="462" t="n">
        <f aca="false">ROUND((F86*$G$65),2)</f>
        <v>0.6</v>
      </c>
      <c r="H86" s="462" t="n">
        <f aca="false">G86+F86</f>
        <v>20.71</v>
      </c>
      <c r="I86" s="463" t="n">
        <f aca="false">ROUND((H86*$I$65),2)</f>
        <v>1.41</v>
      </c>
      <c r="J86" s="464" t="n">
        <f aca="false">H86+I86</f>
        <v>22.12</v>
      </c>
      <c r="K86" s="465" t="n">
        <f aca="false">ROUND((P86*$K$65),2)</f>
        <v>1.96</v>
      </c>
      <c r="L86" s="465" t="n">
        <f aca="false">ROUND((P86*$L$65),2)</f>
        <v>0.43</v>
      </c>
      <c r="M86" s="462" t="n">
        <f aca="false">P86*D86</f>
        <v>1.29</v>
      </c>
      <c r="N86" s="466" t="n">
        <f aca="false">SUM($K$65+$L$65+D86)</f>
        <v>0.1425</v>
      </c>
      <c r="O86" s="464" t="n">
        <f aca="false">SUM(K86:M86)</f>
        <v>3.68</v>
      </c>
      <c r="P86" s="467" t="n">
        <f aca="false">ROUND(J86/(1-N86),2)</f>
        <v>25.8</v>
      </c>
      <c r="Q86" s="461" t="n">
        <f aca="false">ROUND((IF((((E86*2)*$Q$64)-($Q$63*$Q$65))&gt;0,(((E86*2)*$Q$64)-($Q$63*$Q$65)),0)),2)</f>
        <v>0</v>
      </c>
      <c r="R86" s="462" t="n">
        <f aca="false">ROUND((Q86*$G$65),2)</f>
        <v>0</v>
      </c>
      <c r="S86" s="462" t="n">
        <f aca="false">R86+Q86</f>
        <v>0</v>
      </c>
      <c r="T86" s="463" t="n">
        <f aca="false">ROUND((S86*$I$65),2)</f>
        <v>0</v>
      </c>
      <c r="U86" s="464" t="n">
        <f aca="false">S86+T86</f>
        <v>0</v>
      </c>
      <c r="V86" s="465" t="n">
        <f aca="false">ROUND((AA86*$K$65),2)</f>
        <v>0</v>
      </c>
      <c r="W86" s="465" t="n">
        <f aca="false">ROUND((AA86*$L$65),2)</f>
        <v>0</v>
      </c>
      <c r="X86" s="462" t="n">
        <f aca="false">AA86*D86</f>
        <v>0</v>
      </c>
      <c r="Y86" s="466" t="n">
        <f aca="false">SUM($K$65+$L$65+D86)</f>
        <v>0.1425</v>
      </c>
      <c r="Z86" s="464" t="n">
        <f aca="false">SUM(V86:X86)</f>
        <v>0</v>
      </c>
      <c r="AA86" s="467" t="n">
        <f aca="false">ROUND(U86/(1-Y86),2)</f>
        <v>0</v>
      </c>
    </row>
    <row r="87" customFormat="false" ht="20.25" hidden="false" customHeight="true" outlineLevel="0" collapsed="false">
      <c r="A87" s="458" t="n">
        <v>23</v>
      </c>
      <c r="B87" s="448" t="str">
        <f aca="false">Dados!B45</f>
        <v>Uberaba</v>
      </c>
      <c r="C87" s="448" t="str">
        <f aca="false">Dados!C45</f>
        <v>URA</v>
      </c>
      <c r="D87" s="459" t="n">
        <f aca="false">Dados!D45</f>
        <v>0.05</v>
      </c>
      <c r="E87" s="460" t="n">
        <f aca="false">Dados!E45</f>
        <v>6</v>
      </c>
      <c r="F87" s="461" t="n">
        <f aca="false">ROUND((IF((((E87*2)*$F$64)-($F$63*$F$65))&gt;0,(((E87*2)*$F$64)-($F$63*$F$65)),0)),2)</f>
        <v>112.51</v>
      </c>
      <c r="G87" s="462" t="n">
        <f aca="false">ROUND((F87*$G$65),2)</f>
        <v>3.38</v>
      </c>
      <c r="H87" s="462" t="n">
        <f aca="false">G87+F87</f>
        <v>115.89</v>
      </c>
      <c r="I87" s="463" t="n">
        <f aca="false">ROUND((H87*$I$65),2)</f>
        <v>7.87</v>
      </c>
      <c r="J87" s="464" t="n">
        <f aca="false">H87+I87</f>
        <v>123.76</v>
      </c>
      <c r="K87" s="465" t="n">
        <f aca="false">ROUND((P87*$K$65),2)</f>
        <v>10.97</v>
      </c>
      <c r="L87" s="465" t="n">
        <f aca="false">ROUND((P87*$L$65),2)</f>
        <v>2.38</v>
      </c>
      <c r="M87" s="462" t="n">
        <f aca="false">P87*D87</f>
        <v>7.2165</v>
      </c>
      <c r="N87" s="466" t="n">
        <f aca="false">SUM($K$65+$L$65+D87)</f>
        <v>0.1425</v>
      </c>
      <c r="O87" s="464" t="n">
        <f aca="false">SUM(K87:M87)</f>
        <v>20.5665</v>
      </c>
      <c r="P87" s="467" t="n">
        <f aca="false">ROUND(J87/(1-N87),2)</f>
        <v>144.33</v>
      </c>
      <c r="Q87" s="461" t="n">
        <f aca="false">ROUND((IF((((E87*2)*$Q$64)-($Q$63*$Q$65))&gt;0,(((E87*2)*$Q$64)-($Q$63*$Q$65)),0)),2)</f>
        <v>31.03</v>
      </c>
      <c r="R87" s="462" t="n">
        <f aca="false">ROUND((Q87*$G$65),2)</f>
        <v>0.93</v>
      </c>
      <c r="S87" s="462" t="n">
        <f aca="false">R87+Q87</f>
        <v>31.96</v>
      </c>
      <c r="T87" s="463" t="n">
        <f aca="false">ROUND((S87*$I$65),2)</f>
        <v>2.17</v>
      </c>
      <c r="U87" s="464" t="n">
        <f aca="false">S87+T87</f>
        <v>34.13</v>
      </c>
      <c r="V87" s="465" t="n">
        <f aca="false">ROUND((AA87*$K$65),2)</f>
        <v>3.02</v>
      </c>
      <c r="W87" s="465" t="n">
        <f aca="false">ROUND((AA87*$L$65),2)</f>
        <v>0.66</v>
      </c>
      <c r="X87" s="462" t="n">
        <f aca="false">AA87*D87</f>
        <v>1.99</v>
      </c>
      <c r="Y87" s="466" t="n">
        <f aca="false">SUM($K$65+$L$65+D87)</f>
        <v>0.1425</v>
      </c>
      <c r="Z87" s="464" t="n">
        <f aca="false">SUM(V87:X87)</f>
        <v>5.67</v>
      </c>
      <c r="AA87" s="467" t="n">
        <f aca="false">ROUND(U87/(1-Y87),2)</f>
        <v>39.8</v>
      </c>
    </row>
    <row r="88" customFormat="false" ht="19.5" hidden="false" customHeight="true" outlineLevel="0" collapsed="false">
      <c r="A88" s="436" t="n">
        <v>27</v>
      </c>
      <c r="B88" s="448" t="s">
        <v>193</v>
      </c>
      <c r="C88" s="468" t="s">
        <v>194</v>
      </c>
      <c r="D88" s="459" t="n">
        <f aca="false">Dados!D46</f>
        <v>0.02</v>
      </c>
      <c r="E88" s="460" t="n">
        <f aca="false">Dados!E46</f>
        <v>5.7</v>
      </c>
      <c r="F88" s="469" t="n">
        <f aca="false">ROUND((IF((((E88*2)*$F$64)-($F$63*$F$65))&gt;0,(((E88*2)*$F$64)-($F$63*$F$65)),0)),2)</f>
        <v>99.31</v>
      </c>
      <c r="G88" s="470" t="n">
        <f aca="false">ROUND((F88*$G$65),2)</f>
        <v>2.98</v>
      </c>
      <c r="H88" s="470" t="n">
        <f aca="false">G88+F88</f>
        <v>102.29</v>
      </c>
      <c r="I88" s="471" t="n">
        <f aca="false">ROUND((H88*$I$65),2)</f>
        <v>6.95</v>
      </c>
      <c r="J88" s="472" t="n">
        <f aca="false">H88+I88</f>
        <v>109.24</v>
      </c>
      <c r="K88" s="473" t="n">
        <f aca="false">ROUND((P88*$K$65),2)</f>
        <v>9.35</v>
      </c>
      <c r="L88" s="473" t="n">
        <f aca="false">ROUND((P88*$L$65),2)</f>
        <v>2.03</v>
      </c>
      <c r="M88" s="470" t="n">
        <f aca="false">P88*D88</f>
        <v>2.4618</v>
      </c>
      <c r="N88" s="474" t="n">
        <f aca="false">SUM($K$65+$L$65+D88)</f>
        <v>0.1125</v>
      </c>
      <c r="O88" s="472" t="n">
        <f aca="false">SUM(K88:M88)</f>
        <v>13.8418</v>
      </c>
      <c r="P88" s="475" t="n">
        <f aca="false">ROUND(J88/(1-N88),2)</f>
        <v>123.09</v>
      </c>
      <c r="Q88" s="469" t="n">
        <f aca="false">ROUND((IF((((E88*2)*$Q$64)-($Q$63*$Q$65))&gt;0,(((E88*2)*$Q$64)-($Q$63*$Q$65)),0)),2)</f>
        <v>21.9</v>
      </c>
      <c r="R88" s="470" t="n">
        <f aca="false">ROUND((Q88*$G$65),2)</f>
        <v>0.66</v>
      </c>
      <c r="S88" s="470" t="n">
        <f aca="false">R88+Q88</f>
        <v>22.56</v>
      </c>
      <c r="T88" s="471" t="n">
        <f aca="false">ROUND((S88*$I$65),2)</f>
        <v>1.53</v>
      </c>
      <c r="U88" s="472" t="n">
        <f aca="false">S88+T88</f>
        <v>24.09</v>
      </c>
      <c r="V88" s="473" t="n">
        <f aca="false">ROUND((AA88*$K$65),2)</f>
        <v>2.06</v>
      </c>
      <c r="W88" s="473" t="n">
        <f aca="false">ROUND((AA88*$L$65),2)</f>
        <v>0.45</v>
      </c>
      <c r="X88" s="470" t="n">
        <f aca="false">AA88*D88</f>
        <v>0.5428</v>
      </c>
      <c r="Y88" s="474" t="n">
        <f aca="false">SUM($K$65+$L$65+D88)</f>
        <v>0.1125</v>
      </c>
      <c r="Z88" s="472" t="n">
        <f aca="false">SUM(V88:X88)</f>
        <v>3.0528</v>
      </c>
      <c r="AA88" s="475" t="n">
        <f aca="false">ROUND(U88/(1-Y88),2)</f>
        <v>27.14</v>
      </c>
    </row>
    <row r="89" customFormat="false" ht="20.25" hidden="false" customHeight="true" outlineLevel="0" collapsed="false">
      <c r="A89" s="458" t="n">
        <v>24</v>
      </c>
      <c r="B89" s="448" t="str">
        <f aca="false">Dados!B47</f>
        <v>Unaí</v>
      </c>
      <c r="C89" s="448" t="str">
        <f aca="false">Dados!C47</f>
        <v>UNI</v>
      </c>
      <c r="D89" s="459" t="n">
        <f aca="false">Dados!D47</f>
        <v>0.04</v>
      </c>
      <c r="E89" s="460" t="n">
        <f aca="false">Dados!E47</f>
        <v>3.1</v>
      </c>
      <c r="F89" s="461" t="n">
        <f aca="false">ROUND((IF((((E89*2)*$F$64)-($F$63*$F$65))&gt;0,(((E89*2)*$F$64)-($F$63*$F$65)),0)),2)</f>
        <v>0</v>
      </c>
      <c r="G89" s="462" t="n">
        <f aca="false">ROUND((F89*$G$65),2)</f>
        <v>0</v>
      </c>
      <c r="H89" s="462" t="n">
        <f aca="false">G89+F89</f>
        <v>0</v>
      </c>
      <c r="I89" s="463" t="n">
        <f aca="false">ROUND((H89*$I$65),2)</f>
        <v>0</v>
      </c>
      <c r="J89" s="464" t="n">
        <f aca="false">H89+I89</f>
        <v>0</v>
      </c>
      <c r="K89" s="465" t="n">
        <f aca="false">ROUND((P89*$K$65),2)</f>
        <v>0</v>
      </c>
      <c r="L89" s="465" t="n">
        <f aca="false">ROUND((P89*$L$65),2)</f>
        <v>0</v>
      </c>
      <c r="M89" s="462" t="n">
        <f aca="false">P89*D89</f>
        <v>0</v>
      </c>
      <c r="N89" s="466" t="n">
        <f aca="false">SUM($K$65+$L$65+D89)</f>
        <v>0.1325</v>
      </c>
      <c r="O89" s="464" t="n">
        <f aca="false">SUM(K89:M89)</f>
        <v>0</v>
      </c>
      <c r="P89" s="467" t="n">
        <f aca="false">ROUND(J89/(1-N89),2)</f>
        <v>0</v>
      </c>
      <c r="Q89" s="461" t="n">
        <f aca="false">ROUND((IF((((E89*2)*$Q$64)-($Q$63*$Q$65))&gt;0,(((E89*2)*$Q$64)-($Q$63*$Q$65)),0)),2)</f>
        <v>0</v>
      </c>
      <c r="R89" s="462" t="n">
        <f aca="false">ROUND((Q89*$G$65),2)</f>
        <v>0</v>
      </c>
      <c r="S89" s="462" t="n">
        <f aca="false">R89+Q89</f>
        <v>0</v>
      </c>
      <c r="T89" s="463" t="n">
        <f aca="false">ROUND((S89*$I$65),2)</f>
        <v>0</v>
      </c>
      <c r="U89" s="464" t="n">
        <f aca="false">S89+T89</f>
        <v>0</v>
      </c>
      <c r="V89" s="465" t="n">
        <f aca="false">ROUND((AA89*$K$65),2)</f>
        <v>0</v>
      </c>
      <c r="W89" s="465" t="n">
        <f aca="false">ROUND((AA89*$L$65),2)</f>
        <v>0</v>
      </c>
      <c r="X89" s="462" t="n">
        <f aca="false">AA89*D89</f>
        <v>0</v>
      </c>
      <c r="Y89" s="466" t="n">
        <f aca="false">SUM($K$65+$L$65+D89)</f>
        <v>0.1325</v>
      </c>
      <c r="Z89" s="464" t="n">
        <f aca="false">SUM(V89:X89)</f>
        <v>0</v>
      </c>
      <c r="AA89" s="467" t="n">
        <f aca="false">ROUND(U89/(1-Y89),2)</f>
        <v>0</v>
      </c>
    </row>
    <row r="90" customFormat="false" ht="20.25" hidden="false" customHeight="true" outlineLevel="0" collapsed="false">
      <c r="A90" s="458" t="n">
        <v>25</v>
      </c>
      <c r="B90" s="448" t="str">
        <f aca="false">Dados!B48</f>
        <v>Varginha</v>
      </c>
      <c r="C90" s="448" t="str">
        <f aca="false">Dados!C48</f>
        <v>VGA</v>
      </c>
      <c r="D90" s="459" t="n">
        <f aca="false">Dados!D48</f>
        <v>0.03</v>
      </c>
      <c r="E90" s="460" t="n">
        <f aca="false">Dados!E48</f>
        <v>5</v>
      </c>
      <c r="F90" s="461" t="n">
        <f aca="false">ROUND((IF((((E90*2)*$F$64)-($F$63*$F$65))&gt;0,(((E90*2)*$F$64)-($F$63*$F$65)),0)),2)</f>
        <v>68.51</v>
      </c>
      <c r="G90" s="462" t="n">
        <f aca="false">ROUND((F90*$G$65),2)</f>
        <v>2.06</v>
      </c>
      <c r="H90" s="462" t="n">
        <f aca="false">G90+F90</f>
        <v>70.57</v>
      </c>
      <c r="I90" s="463" t="n">
        <f aca="false">ROUND((H90*$I$65),2)</f>
        <v>4.79</v>
      </c>
      <c r="J90" s="464" t="n">
        <f aca="false">H90+I90</f>
        <v>75.36</v>
      </c>
      <c r="K90" s="465" t="n">
        <f aca="false">ROUND((P90*$K$65),2)</f>
        <v>6.53</v>
      </c>
      <c r="L90" s="465" t="n">
        <f aca="false">ROUND((P90*$L$65),2)</f>
        <v>1.42</v>
      </c>
      <c r="M90" s="462" t="n">
        <f aca="false">P90*D90</f>
        <v>2.5764</v>
      </c>
      <c r="N90" s="466" t="n">
        <f aca="false">SUM($K$65+$L$65+D90)</f>
        <v>0.1225</v>
      </c>
      <c r="O90" s="464" t="n">
        <f aca="false">SUM(K90:M90)</f>
        <v>10.5264</v>
      </c>
      <c r="P90" s="467" t="n">
        <f aca="false">ROUND(J90/(1-N90),2)</f>
        <v>85.88</v>
      </c>
      <c r="Q90" s="461" t="n">
        <f aca="false">ROUND((IF((((E90*2)*$Q$64)-($Q$63*$Q$65))&gt;0,(((E90*2)*$Q$64)-($Q$63*$Q$65)),0)),2)</f>
        <v>0.61</v>
      </c>
      <c r="R90" s="462" t="n">
        <f aca="false">ROUND((Q90*$G$65),2)</f>
        <v>0.02</v>
      </c>
      <c r="S90" s="462" t="n">
        <f aca="false">R90+Q90</f>
        <v>0.63</v>
      </c>
      <c r="T90" s="463" t="n">
        <f aca="false">ROUND((S90*$I$65),2)</f>
        <v>0.04</v>
      </c>
      <c r="U90" s="464" t="n">
        <f aca="false">S90+T90</f>
        <v>0.67</v>
      </c>
      <c r="V90" s="465" t="n">
        <f aca="false">ROUND((AA90*$K$65),2)</f>
        <v>0.06</v>
      </c>
      <c r="W90" s="465" t="n">
        <f aca="false">ROUND((AA90*$L$65),2)</f>
        <v>0.01</v>
      </c>
      <c r="X90" s="462" t="n">
        <f aca="false">AA90*D90</f>
        <v>0.0228</v>
      </c>
      <c r="Y90" s="466" t="n">
        <f aca="false">SUM($K$65+$L$65+D90)</f>
        <v>0.1225</v>
      </c>
      <c r="Z90" s="464" t="n">
        <f aca="false">SUM(V90:X90)</f>
        <v>0.0928</v>
      </c>
      <c r="AA90" s="467" t="n">
        <f aca="false">ROUND(U90/(1-Y90),2)</f>
        <v>0.76</v>
      </c>
    </row>
    <row r="91" customFormat="false" ht="20.25" hidden="false" customHeight="true" outlineLevel="0" collapsed="false">
      <c r="A91" s="436" t="n">
        <v>26</v>
      </c>
      <c r="B91" s="476" t="str">
        <f aca="false">Dados!B49</f>
        <v>Viçosa</v>
      </c>
      <c r="C91" s="476" t="str">
        <f aca="false">Dados!C49</f>
        <v>VCS</v>
      </c>
      <c r="D91" s="459" t="n">
        <f aca="false">Dados!D49</f>
        <v>0.04</v>
      </c>
      <c r="E91" s="477" t="n">
        <f aca="false">Dados!E49</f>
        <v>3</v>
      </c>
      <c r="F91" s="462" t="n">
        <f aca="false">ROUND((IF((((E91*2)*$F$64)-($F$63*$F$65))&gt;0,(((E91*2)*$F$64)-($F$63*$F$65)),0)),2)</f>
        <v>0</v>
      </c>
      <c r="G91" s="462" t="n">
        <f aca="false">ROUND((F91*$G$65),2)</f>
        <v>0</v>
      </c>
      <c r="H91" s="462" t="n">
        <f aca="false">G91+F91</f>
        <v>0</v>
      </c>
      <c r="I91" s="463" t="n">
        <f aca="false">ROUND((H91*$I$65),2)</f>
        <v>0</v>
      </c>
      <c r="J91" s="464" t="n">
        <f aca="false">H91+I91</f>
        <v>0</v>
      </c>
      <c r="K91" s="465" t="n">
        <f aca="false">ROUND((P91*$K$65),2)</f>
        <v>0</v>
      </c>
      <c r="L91" s="465" t="n">
        <f aca="false">ROUND((P91*$L$65),2)</f>
        <v>0</v>
      </c>
      <c r="M91" s="462" t="n">
        <f aca="false">P91*D91</f>
        <v>0</v>
      </c>
      <c r="N91" s="466" t="n">
        <f aca="false">SUM($K$65+$L$65+D91)</f>
        <v>0.1325</v>
      </c>
      <c r="O91" s="464" t="n">
        <f aca="false">SUM(K91:M91)</f>
        <v>0</v>
      </c>
      <c r="P91" s="478" t="n">
        <f aca="false">ROUND(J91/(1-N91),2)</f>
        <v>0</v>
      </c>
      <c r="Q91" s="462" t="n">
        <f aca="false">ROUND((IF((((E91*2)*$Q$64)-($Q$63*$Q$65))&gt;0,(((E91*2)*$Q$64)-($Q$63*$Q$65)),0)),2)</f>
        <v>0</v>
      </c>
      <c r="R91" s="462" t="n">
        <f aca="false">ROUND((Q91*$G$65),2)</f>
        <v>0</v>
      </c>
      <c r="S91" s="462" t="n">
        <f aca="false">R91+Q91</f>
        <v>0</v>
      </c>
      <c r="T91" s="463" t="n">
        <f aca="false">ROUND((S91*$I$65),2)</f>
        <v>0</v>
      </c>
      <c r="U91" s="464" t="n">
        <f aca="false">S91+T91</f>
        <v>0</v>
      </c>
      <c r="V91" s="465" t="n">
        <f aca="false">ROUND((AA91*$K$65),2)</f>
        <v>0</v>
      </c>
      <c r="W91" s="465" t="n">
        <f aca="false">ROUND((AA91*$L$65),2)</f>
        <v>0</v>
      </c>
      <c r="X91" s="462" t="n">
        <f aca="false">AA91*D91</f>
        <v>0</v>
      </c>
      <c r="Y91" s="466" t="n">
        <f aca="false">SUM($K$65+$L$65+D91)</f>
        <v>0.1325</v>
      </c>
      <c r="Z91" s="464" t="n">
        <f aca="false">SUM(V91:X91)</f>
        <v>0</v>
      </c>
      <c r="AA91" s="478" t="n">
        <f aca="false">ROUND(U91/(1-Y91),2)</f>
        <v>0</v>
      </c>
    </row>
    <row r="93" customFormat="false" ht="12.75" hidden="false" customHeight="false" outlineLevel="0" collapsed="false">
      <c r="U93" s="479" t="n">
        <f aca="false">S93+T93</f>
        <v>0</v>
      </c>
    </row>
    <row r="94" customFormat="false" ht="42" hidden="false" customHeight="true" outlineLevel="0" collapsed="false">
      <c r="A94" s="480" t="s">
        <v>385</v>
      </c>
      <c r="B94" s="480"/>
      <c r="C94" s="480"/>
      <c r="D94" s="480"/>
      <c r="E94" s="480"/>
      <c r="F94" s="480"/>
      <c r="G94" s="480"/>
      <c r="H94" s="480"/>
      <c r="I94" s="480"/>
      <c r="J94" s="480"/>
      <c r="K94" s="480"/>
      <c r="L94" s="480"/>
      <c r="M94" s="480"/>
      <c r="N94" s="480"/>
      <c r="O94" s="480"/>
      <c r="P94" s="481"/>
      <c r="Q94" s="481"/>
      <c r="R94" s="481"/>
      <c r="S94" s="481"/>
      <c r="T94" s="481"/>
      <c r="U94" s="481"/>
      <c r="V94" s="481"/>
      <c r="W94" s="481"/>
      <c r="X94" s="481"/>
      <c r="Y94" s="481"/>
      <c r="Z94" s="481"/>
      <c r="AA94" s="481"/>
    </row>
    <row r="95" customFormat="false" ht="17.25" hidden="false" customHeight="true" outlineLevel="0" collapsed="false">
      <c r="A95" s="482" t="s">
        <v>131</v>
      </c>
      <c r="B95" s="483" t="s">
        <v>132</v>
      </c>
      <c r="C95" s="483" t="s">
        <v>133</v>
      </c>
      <c r="D95" s="483" t="s">
        <v>368</v>
      </c>
      <c r="E95" s="484" t="s">
        <v>370</v>
      </c>
      <c r="F95" s="484"/>
      <c r="G95" s="484"/>
      <c r="H95" s="484"/>
      <c r="I95" s="484"/>
      <c r="J95" s="484"/>
      <c r="K95" s="484"/>
      <c r="L95" s="484"/>
      <c r="M95" s="484"/>
      <c r="N95" s="484"/>
      <c r="O95" s="484"/>
      <c r="P95" s="485"/>
      <c r="Q95" s="485"/>
      <c r="R95" s="485"/>
      <c r="S95" s="485"/>
      <c r="T95" s="485"/>
      <c r="U95" s="485"/>
      <c r="V95" s="485"/>
      <c r="W95" s="485"/>
      <c r="X95" s="485"/>
      <c r="Y95" s="485"/>
      <c r="Z95" s="485"/>
      <c r="AA95" s="258"/>
    </row>
    <row r="96" customFormat="false" ht="17.25" hidden="false" customHeight="true" outlineLevel="0" collapsed="false">
      <c r="A96" s="482"/>
      <c r="B96" s="483"/>
      <c r="C96" s="483"/>
      <c r="D96" s="483"/>
      <c r="E96" s="429" t="s">
        <v>386</v>
      </c>
      <c r="F96" s="429"/>
      <c r="G96" s="429"/>
      <c r="H96" s="429"/>
      <c r="I96" s="429"/>
      <c r="J96" s="429"/>
      <c r="K96" s="429"/>
      <c r="L96" s="429"/>
      <c r="M96" s="429"/>
      <c r="N96" s="429"/>
      <c r="O96" s="429"/>
      <c r="P96" s="486"/>
      <c r="Q96" s="486"/>
      <c r="R96" s="486"/>
      <c r="S96" s="486"/>
      <c r="T96" s="486"/>
      <c r="U96" s="486"/>
      <c r="V96" s="486"/>
      <c r="W96" s="486"/>
      <c r="X96" s="486"/>
      <c r="Y96" s="486"/>
      <c r="Z96" s="486"/>
      <c r="AA96" s="258"/>
    </row>
    <row r="97" customFormat="false" ht="29.25" hidden="false" customHeight="true" outlineLevel="0" collapsed="false">
      <c r="A97" s="482"/>
      <c r="B97" s="483"/>
      <c r="C97" s="483"/>
      <c r="D97" s="483"/>
      <c r="E97" s="487" t="s">
        <v>373</v>
      </c>
      <c r="F97" s="488" t="s">
        <v>374</v>
      </c>
      <c r="G97" s="488"/>
      <c r="H97" s="488"/>
      <c r="I97" s="489" t="s">
        <v>375</v>
      </c>
      <c r="J97" s="490" t="s">
        <v>376</v>
      </c>
      <c r="K97" s="490"/>
      <c r="L97" s="490"/>
      <c r="M97" s="490"/>
      <c r="N97" s="490"/>
      <c r="O97" s="491" t="s">
        <v>387</v>
      </c>
      <c r="P97" s="492"/>
      <c r="Q97" s="315"/>
      <c r="R97" s="315"/>
      <c r="S97" s="315"/>
      <c r="T97" s="414"/>
      <c r="U97" s="486"/>
      <c r="V97" s="486"/>
      <c r="W97" s="486"/>
      <c r="X97" s="486"/>
      <c r="Y97" s="486"/>
      <c r="Z97" s="493"/>
      <c r="AA97" s="258"/>
    </row>
    <row r="98" customFormat="false" ht="17.25" hidden="false" customHeight="true" outlineLevel="0" collapsed="false">
      <c r="A98" s="482"/>
      <c r="B98" s="483"/>
      <c r="C98" s="483"/>
      <c r="D98" s="483"/>
      <c r="E98" s="487"/>
      <c r="F98" s="494" t="s">
        <v>378</v>
      </c>
      <c r="G98" s="495" t="s">
        <v>379</v>
      </c>
      <c r="H98" s="496" t="s">
        <v>108</v>
      </c>
      <c r="I98" s="489"/>
      <c r="J98" s="497" t="s">
        <v>380</v>
      </c>
      <c r="K98" s="497"/>
      <c r="L98" s="497"/>
      <c r="M98" s="497"/>
      <c r="N98" s="497"/>
      <c r="O98" s="491"/>
      <c r="P98" s="498"/>
      <c r="Q98" s="333"/>
      <c r="R98" s="333"/>
      <c r="S98" s="499"/>
      <c r="T98" s="414"/>
      <c r="U98" s="315"/>
      <c r="V98" s="315"/>
      <c r="W98" s="315"/>
      <c r="X98" s="315"/>
      <c r="Y98" s="315"/>
      <c r="Z98" s="493"/>
      <c r="AA98" s="258"/>
    </row>
    <row r="99" s="503" customFormat="true" ht="28.5" hidden="false" customHeight="true" outlineLevel="0" collapsed="false">
      <c r="A99" s="482"/>
      <c r="B99" s="483"/>
      <c r="C99" s="483"/>
      <c r="D99" s="483"/>
      <c r="E99" s="487"/>
      <c r="F99" s="494"/>
      <c r="G99" s="495"/>
      <c r="H99" s="496"/>
      <c r="I99" s="489"/>
      <c r="J99" s="500" t="s">
        <v>111</v>
      </c>
      <c r="K99" s="500" t="s">
        <v>381</v>
      </c>
      <c r="L99" s="489" t="s">
        <v>134</v>
      </c>
      <c r="M99" s="501" t="s">
        <v>382</v>
      </c>
      <c r="N99" s="501"/>
      <c r="O99" s="491"/>
      <c r="P99" s="502"/>
      <c r="Q99" s="333"/>
      <c r="R99" s="333"/>
      <c r="S99" s="499"/>
      <c r="T99" s="414"/>
      <c r="U99" s="414"/>
      <c r="V99" s="414"/>
      <c r="W99" s="414"/>
      <c r="X99" s="414"/>
      <c r="Y99" s="414"/>
      <c r="Z99" s="493"/>
      <c r="AA99" s="258"/>
    </row>
    <row r="100" customFormat="false" ht="17.25" hidden="false" customHeight="true" outlineLevel="0" collapsed="false">
      <c r="A100" s="482"/>
      <c r="B100" s="483"/>
      <c r="C100" s="483"/>
      <c r="D100" s="483"/>
      <c r="E100" s="504" t="n">
        <f aca="false">Dados!G15</f>
        <v>28.16</v>
      </c>
      <c r="F100" s="505" t="n">
        <f aca="false">Dados!K8</f>
        <v>0.03</v>
      </c>
      <c r="G100" s="495"/>
      <c r="H100" s="506" t="n">
        <f aca="false">Dados!K9</f>
        <v>0.0679</v>
      </c>
      <c r="I100" s="489"/>
      <c r="J100" s="507" t="n">
        <f aca="false">Dados!K10</f>
        <v>0.076</v>
      </c>
      <c r="K100" s="507" t="n">
        <f aca="false">Dados!K11</f>
        <v>0.0165</v>
      </c>
      <c r="L100" s="489"/>
      <c r="M100" s="507" t="s">
        <v>383</v>
      </c>
      <c r="N100" s="508" t="s">
        <v>384</v>
      </c>
      <c r="O100" s="491"/>
      <c r="P100" s="509"/>
      <c r="Q100" s="510"/>
      <c r="R100" s="333"/>
      <c r="S100" s="509"/>
      <c r="T100" s="414"/>
      <c r="U100" s="511"/>
      <c r="V100" s="511"/>
      <c r="W100" s="414"/>
      <c r="X100" s="511"/>
      <c r="Y100" s="512"/>
      <c r="Z100" s="493"/>
      <c r="AA100" s="258"/>
    </row>
    <row r="101" customFormat="false" ht="20.25" hidden="false" customHeight="true" outlineLevel="0" collapsed="false">
      <c r="A101" s="513" t="n">
        <v>1</v>
      </c>
      <c r="B101" s="514" t="str">
        <f aca="false">B66</f>
        <v>Belo Horizonte</v>
      </c>
      <c r="C101" s="514" t="str">
        <f aca="false">C66</f>
        <v>BH</v>
      </c>
      <c r="D101" s="515" t="n">
        <f aca="false">D66</f>
        <v>0.05</v>
      </c>
      <c r="E101" s="516" t="n">
        <f aca="false">$E$100</f>
        <v>28.16</v>
      </c>
      <c r="F101" s="517" t="n">
        <f aca="false">ROUND((E101*$F$100),2)</f>
        <v>0.84</v>
      </c>
      <c r="G101" s="516" t="n">
        <f aca="false">F101+E101</f>
        <v>29</v>
      </c>
      <c r="H101" s="518" t="n">
        <f aca="false">ROUND((G101*$H$100),2)</f>
        <v>1.97</v>
      </c>
      <c r="I101" s="519" t="n">
        <f aca="false">G101+H101</f>
        <v>30.97</v>
      </c>
      <c r="J101" s="520" t="n">
        <f aca="false">ROUND((O101*$J$100),2)</f>
        <v>2.75</v>
      </c>
      <c r="K101" s="520" t="n">
        <f aca="false">ROUND((O101*$K$100),2)</f>
        <v>0.6</v>
      </c>
      <c r="L101" s="516" t="n">
        <f aca="false">O101*D101</f>
        <v>1.806</v>
      </c>
      <c r="M101" s="521" t="n">
        <f aca="false">SUM($J$100+$K$100+D101)</f>
        <v>0.1425</v>
      </c>
      <c r="N101" s="522" t="n">
        <f aca="false">SUM(J101:L101)</f>
        <v>5.156</v>
      </c>
      <c r="O101" s="523" t="n">
        <f aca="false">ROUND(I101/(1-M101),2)</f>
        <v>36.12</v>
      </c>
      <c r="P101" s="485"/>
      <c r="Q101" s="524"/>
      <c r="R101" s="524"/>
      <c r="S101" s="525"/>
      <c r="T101" s="479"/>
      <c r="U101" s="526"/>
      <c r="V101" s="526"/>
      <c r="W101" s="524"/>
      <c r="X101" s="527"/>
      <c r="Y101" s="479"/>
      <c r="Z101" s="485"/>
      <c r="AA101" s="258"/>
    </row>
    <row r="102" customFormat="false" ht="20.25" hidden="false" customHeight="true" outlineLevel="0" collapsed="false">
      <c r="A102" s="458" t="n">
        <v>3</v>
      </c>
      <c r="B102" s="448" t="str">
        <f aca="false">B67</f>
        <v>Divinópolis</v>
      </c>
      <c r="C102" s="448" t="str">
        <f aca="false">C67</f>
        <v>DVL</v>
      </c>
      <c r="D102" s="528" t="n">
        <f aca="false">D67</f>
        <v>0.02</v>
      </c>
      <c r="E102" s="529" t="n">
        <f aca="false">$E$100</f>
        <v>28.16</v>
      </c>
      <c r="F102" s="517" t="n">
        <f aca="false">ROUND((E102*$F$100),2)</f>
        <v>0.84</v>
      </c>
      <c r="G102" s="529" t="n">
        <f aca="false">F102+E102</f>
        <v>29</v>
      </c>
      <c r="H102" s="518" t="n">
        <f aca="false">ROUND((G102*$H$100),2)</f>
        <v>1.97</v>
      </c>
      <c r="I102" s="530" t="n">
        <f aca="false">G102+H102</f>
        <v>30.97</v>
      </c>
      <c r="J102" s="520" t="n">
        <f aca="false">ROUND((O102*$J$100),2)</f>
        <v>2.65</v>
      </c>
      <c r="K102" s="520" t="n">
        <f aca="false">ROUND((O102*$K$100),2)</f>
        <v>0.58</v>
      </c>
      <c r="L102" s="529" t="n">
        <f aca="false">O102*D102</f>
        <v>0.698</v>
      </c>
      <c r="M102" s="521" t="n">
        <f aca="false">SUM($J$100+$K$100+D102)</f>
        <v>0.1125</v>
      </c>
      <c r="N102" s="531" t="n">
        <f aca="false">SUM(J102:L102)</f>
        <v>3.928</v>
      </c>
      <c r="O102" s="523" t="n">
        <f aca="false">ROUND(I102/(1-M102),2)</f>
        <v>34.9</v>
      </c>
      <c r="P102" s="524"/>
      <c r="Q102" s="524"/>
      <c r="R102" s="524"/>
      <c r="S102" s="525"/>
      <c r="T102" s="479"/>
      <c r="U102" s="526"/>
      <c r="V102" s="526"/>
      <c r="W102" s="524"/>
      <c r="X102" s="527"/>
      <c r="Y102" s="479"/>
      <c r="Z102" s="485"/>
      <c r="AA102" s="258"/>
    </row>
    <row r="103" customFormat="false" ht="20.25" hidden="false" customHeight="true" outlineLevel="0" collapsed="false">
      <c r="A103" s="458" t="n">
        <v>4</v>
      </c>
      <c r="B103" s="448" t="str">
        <f aca="false">B68</f>
        <v>Gov. Valadares</v>
      </c>
      <c r="C103" s="448" t="str">
        <f aca="false">C68</f>
        <v>GVS</v>
      </c>
      <c r="D103" s="528" t="n">
        <f aca="false">D68</f>
        <v>0.05</v>
      </c>
      <c r="E103" s="529" t="n">
        <f aca="false">$E$100</f>
        <v>28.16</v>
      </c>
      <c r="F103" s="517" t="n">
        <f aca="false">ROUND((E103*$F$100),2)</f>
        <v>0.84</v>
      </c>
      <c r="G103" s="529" t="n">
        <f aca="false">F103+E103</f>
        <v>29</v>
      </c>
      <c r="H103" s="518" t="n">
        <f aca="false">ROUND((G103*$H$100),2)</f>
        <v>1.97</v>
      </c>
      <c r="I103" s="530" t="n">
        <f aca="false">G103+H103</f>
        <v>30.97</v>
      </c>
      <c r="J103" s="520" t="n">
        <f aca="false">ROUND((O103*$J$100),2)</f>
        <v>2.75</v>
      </c>
      <c r="K103" s="520" t="n">
        <f aca="false">ROUND((O103*$K$100),2)</f>
        <v>0.6</v>
      </c>
      <c r="L103" s="529" t="n">
        <f aca="false">O103*D103</f>
        <v>1.806</v>
      </c>
      <c r="M103" s="521" t="n">
        <f aca="false">SUM($J$100+$K$100+D103)</f>
        <v>0.1425</v>
      </c>
      <c r="N103" s="531" t="n">
        <f aca="false">SUM(J103:L103)</f>
        <v>5.156</v>
      </c>
      <c r="O103" s="523" t="n">
        <f aca="false">ROUND(I103/(1-M103),2)</f>
        <v>36.12</v>
      </c>
      <c r="P103" s="524"/>
      <c r="Q103" s="524"/>
      <c r="R103" s="524"/>
      <c r="S103" s="525"/>
      <c r="T103" s="479"/>
      <c r="U103" s="526"/>
      <c r="V103" s="526"/>
      <c r="W103" s="524"/>
      <c r="X103" s="527"/>
      <c r="Y103" s="479"/>
      <c r="Z103" s="485"/>
      <c r="AA103" s="258"/>
    </row>
    <row r="104" customFormat="false" ht="20.25" hidden="false" customHeight="true" outlineLevel="0" collapsed="false">
      <c r="A104" s="458" t="n">
        <v>5</v>
      </c>
      <c r="B104" s="448" t="str">
        <f aca="false">B69</f>
        <v>Ipatinga</v>
      </c>
      <c r="C104" s="448" t="str">
        <f aca="false">C69</f>
        <v>IIG</v>
      </c>
      <c r="D104" s="528" t="n">
        <f aca="false">D69</f>
        <v>0.03</v>
      </c>
      <c r="E104" s="529" t="n">
        <f aca="false">$E$100</f>
        <v>28.16</v>
      </c>
      <c r="F104" s="517" t="n">
        <f aca="false">ROUND((E104*$F$100),2)</f>
        <v>0.84</v>
      </c>
      <c r="G104" s="529" t="n">
        <f aca="false">F104+E104</f>
        <v>29</v>
      </c>
      <c r="H104" s="518" t="n">
        <f aca="false">ROUND((G104*$H$100),2)</f>
        <v>1.97</v>
      </c>
      <c r="I104" s="530" t="n">
        <f aca="false">G104+H104</f>
        <v>30.97</v>
      </c>
      <c r="J104" s="520" t="n">
        <f aca="false">ROUND((O104*$J$100),2)</f>
        <v>2.68</v>
      </c>
      <c r="K104" s="520" t="n">
        <f aca="false">ROUND((O104*$K$100),2)</f>
        <v>0.58</v>
      </c>
      <c r="L104" s="529" t="n">
        <f aca="false">O104*D104</f>
        <v>1.0587</v>
      </c>
      <c r="M104" s="521" t="n">
        <f aca="false">SUM($J$100+$K$100+D104)</f>
        <v>0.1225</v>
      </c>
      <c r="N104" s="531" t="n">
        <f aca="false">SUM(J104:L104)</f>
        <v>4.3187</v>
      </c>
      <c r="O104" s="523" t="n">
        <f aca="false">ROUND(I104/(1-M104),2)</f>
        <v>35.29</v>
      </c>
      <c r="P104" s="524"/>
      <c r="Q104" s="524"/>
      <c r="R104" s="524"/>
      <c r="S104" s="525"/>
      <c r="T104" s="479"/>
      <c r="U104" s="526"/>
      <c r="V104" s="526"/>
      <c r="W104" s="524"/>
      <c r="X104" s="527"/>
      <c r="Y104" s="479"/>
      <c r="Z104" s="485"/>
      <c r="AA104" s="258"/>
    </row>
    <row r="105" customFormat="false" ht="20.25" hidden="false" customHeight="true" outlineLevel="0" collapsed="false">
      <c r="A105" s="458" t="n">
        <v>6</v>
      </c>
      <c r="B105" s="448" t="str">
        <f aca="false">B70</f>
        <v>Ituiutaba</v>
      </c>
      <c r="C105" s="448" t="str">
        <f aca="false">C70</f>
        <v>IUA</v>
      </c>
      <c r="D105" s="528" t="n">
        <f aca="false">D70</f>
        <v>0.04</v>
      </c>
      <c r="E105" s="529" t="n">
        <f aca="false">$E$100</f>
        <v>28.16</v>
      </c>
      <c r="F105" s="517" t="n">
        <f aca="false">ROUND((E105*$F$100),2)</f>
        <v>0.84</v>
      </c>
      <c r="G105" s="529" t="n">
        <f aca="false">F105+E105</f>
        <v>29</v>
      </c>
      <c r="H105" s="518" t="n">
        <f aca="false">ROUND((G105*$H$100),2)</f>
        <v>1.97</v>
      </c>
      <c r="I105" s="530" t="n">
        <f aca="false">G105+H105</f>
        <v>30.97</v>
      </c>
      <c r="J105" s="520" t="n">
        <f aca="false">ROUND((O105*$J$100),2)</f>
        <v>2.71</v>
      </c>
      <c r="K105" s="520" t="n">
        <f aca="false">ROUND((O105*$K$100),2)</f>
        <v>0.59</v>
      </c>
      <c r="L105" s="529" t="n">
        <f aca="false">O105*D105</f>
        <v>1.428</v>
      </c>
      <c r="M105" s="521" t="n">
        <f aca="false">SUM($J$100+$K$100+D105)</f>
        <v>0.1325</v>
      </c>
      <c r="N105" s="531" t="n">
        <f aca="false">SUM(J105:L105)</f>
        <v>4.728</v>
      </c>
      <c r="O105" s="523" t="n">
        <f aca="false">ROUND(I105/(1-M105),2)</f>
        <v>35.7</v>
      </c>
      <c r="P105" s="524"/>
      <c r="Q105" s="524"/>
      <c r="R105" s="524"/>
      <c r="S105" s="525"/>
      <c r="T105" s="479"/>
      <c r="U105" s="526"/>
      <c r="V105" s="526"/>
      <c r="W105" s="524"/>
      <c r="X105" s="527"/>
      <c r="Y105" s="479"/>
      <c r="Z105" s="485"/>
      <c r="AA105" s="258"/>
    </row>
    <row r="106" customFormat="false" ht="20.25" hidden="false" customHeight="true" outlineLevel="0" collapsed="false">
      <c r="A106" s="458" t="n">
        <v>7</v>
      </c>
      <c r="B106" s="448" t="str">
        <f aca="false">B71</f>
        <v>Janaúba</v>
      </c>
      <c r="C106" s="448" t="str">
        <f aca="false">C71</f>
        <v>JUA</v>
      </c>
      <c r="D106" s="528" t="n">
        <f aca="false">D71</f>
        <v>0.04</v>
      </c>
      <c r="E106" s="529" t="n">
        <f aca="false">$E$100</f>
        <v>28.16</v>
      </c>
      <c r="F106" s="517" t="n">
        <f aca="false">ROUND((E106*$F$100),2)</f>
        <v>0.84</v>
      </c>
      <c r="G106" s="529" t="n">
        <f aca="false">F106+E106</f>
        <v>29</v>
      </c>
      <c r="H106" s="518" t="n">
        <f aca="false">ROUND((G106*$H$100),2)</f>
        <v>1.97</v>
      </c>
      <c r="I106" s="530" t="n">
        <f aca="false">G106+H106</f>
        <v>30.97</v>
      </c>
      <c r="J106" s="520" t="n">
        <f aca="false">ROUND((O106*$J$100),2)</f>
        <v>2.71</v>
      </c>
      <c r="K106" s="520" t="n">
        <f aca="false">ROUND((O106*$K$100),2)</f>
        <v>0.59</v>
      </c>
      <c r="L106" s="529" t="n">
        <f aca="false">O106*D106</f>
        <v>1.428</v>
      </c>
      <c r="M106" s="521" t="n">
        <f aca="false">SUM($J$100+$K$100+D106)</f>
        <v>0.1325</v>
      </c>
      <c r="N106" s="531" t="n">
        <f aca="false">SUM(J106:L106)</f>
        <v>4.728</v>
      </c>
      <c r="O106" s="523" t="n">
        <f aca="false">ROUND(I106/(1-M106),2)</f>
        <v>35.7</v>
      </c>
      <c r="P106" s="524"/>
      <c r="Q106" s="524"/>
      <c r="R106" s="524"/>
      <c r="S106" s="525"/>
      <c r="T106" s="479"/>
      <c r="U106" s="526"/>
      <c r="V106" s="526"/>
      <c r="W106" s="524"/>
      <c r="X106" s="527"/>
      <c r="Y106" s="479"/>
      <c r="Z106" s="485"/>
      <c r="AA106" s="258"/>
    </row>
    <row r="107" customFormat="false" ht="20.25" hidden="false" customHeight="true" outlineLevel="0" collapsed="false">
      <c r="A107" s="458" t="n">
        <v>8</v>
      </c>
      <c r="B107" s="448" t="str">
        <f aca="false">B72</f>
        <v>Juiz de Fora</v>
      </c>
      <c r="C107" s="448" t="str">
        <f aca="false">C72</f>
        <v>JFA</v>
      </c>
      <c r="D107" s="528" t="n">
        <f aca="false">D72</f>
        <v>0.05</v>
      </c>
      <c r="E107" s="529" t="n">
        <f aca="false">$E$100</f>
        <v>28.16</v>
      </c>
      <c r="F107" s="517" t="n">
        <f aca="false">ROUND((E107*$F$100),2)</f>
        <v>0.84</v>
      </c>
      <c r="G107" s="529" t="n">
        <f aca="false">F107+E107</f>
        <v>29</v>
      </c>
      <c r="H107" s="518" t="n">
        <f aca="false">ROUND((G107*$H$100),2)</f>
        <v>1.97</v>
      </c>
      <c r="I107" s="530" t="n">
        <f aca="false">G107+H107</f>
        <v>30.97</v>
      </c>
      <c r="J107" s="520" t="n">
        <f aca="false">ROUND((O107*$J$100),2)</f>
        <v>2.75</v>
      </c>
      <c r="K107" s="520" t="n">
        <f aca="false">ROUND((O107*$K$100),2)</f>
        <v>0.6</v>
      </c>
      <c r="L107" s="529" t="n">
        <f aca="false">O107*D107</f>
        <v>1.806</v>
      </c>
      <c r="M107" s="521" t="n">
        <f aca="false">SUM($J$100+$K$100+D107)</f>
        <v>0.1425</v>
      </c>
      <c r="N107" s="531" t="n">
        <f aca="false">SUM(J107:L107)</f>
        <v>5.156</v>
      </c>
      <c r="O107" s="523" t="n">
        <f aca="false">ROUND(I107/(1-M107),2)</f>
        <v>36.12</v>
      </c>
      <c r="P107" s="524"/>
      <c r="Q107" s="524"/>
      <c r="R107" s="524"/>
      <c r="S107" s="525"/>
      <c r="T107" s="479"/>
      <c r="U107" s="526"/>
      <c r="V107" s="526"/>
      <c r="W107" s="524"/>
      <c r="X107" s="527"/>
      <c r="Y107" s="479"/>
      <c r="Z107" s="485"/>
      <c r="AA107" s="258"/>
    </row>
    <row r="108" customFormat="false" ht="20.25" hidden="false" customHeight="true" outlineLevel="0" collapsed="false">
      <c r="A108" s="458" t="n">
        <v>9</v>
      </c>
      <c r="B108" s="448" t="str">
        <f aca="false">B73</f>
        <v>Lavras</v>
      </c>
      <c r="C108" s="448" t="str">
        <f aca="false">C73</f>
        <v>LAV</v>
      </c>
      <c r="D108" s="528" t="n">
        <f aca="false">D73</f>
        <v>0.05</v>
      </c>
      <c r="E108" s="529" t="n">
        <f aca="false">$E$100</f>
        <v>28.16</v>
      </c>
      <c r="F108" s="517" t="n">
        <f aca="false">ROUND((E108*$F$100),2)</f>
        <v>0.84</v>
      </c>
      <c r="G108" s="529" t="n">
        <f aca="false">F108+E108</f>
        <v>29</v>
      </c>
      <c r="H108" s="518" t="n">
        <f aca="false">ROUND((G108*$H$100),2)</f>
        <v>1.97</v>
      </c>
      <c r="I108" s="530" t="n">
        <f aca="false">G108+H108</f>
        <v>30.97</v>
      </c>
      <c r="J108" s="520" t="n">
        <f aca="false">ROUND((O108*$J$100),2)</f>
        <v>2.75</v>
      </c>
      <c r="K108" s="520" t="n">
        <f aca="false">ROUND((O108*$K$100),2)</f>
        <v>0.6</v>
      </c>
      <c r="L108" s="529" t="n">
        <f aca="false">O108*D108</f>
        <v>1.806</v>
      </c>
      <c r="M108" s="521" t="n">
        <f aca="false">SUM($J$100+$K$100+D108)</f>
        <v>0.1425</v>
      </c>
      <c r="N108" s="531" t="n">
        <f aca="false">SUM(J108:L108)</f>
        <v>5.156</v>
      </c>
      <c r="O108" s="523" t="n">
        <f aca="false">ROUND(I108/(1-M108),2)</f>
        <v>36.12</v>
      </c>
      <c r="P108" s="524"/>
      <c r="Q108" s="524"/>
      <c r="R108" s="524"/>
      <c r="S108" s="525"/>
      <c r="T108" s="479"/>
      <c r="U108" s="526"/>
      <c r="V108" s="526"/>
      <c r="W108" s="524"/>
      <c r="X108" s="527"/>
      <c r="Y108" s="479"/>
      <c r="Z108" s="485"/>
      <c r="AA108" s="258"/>
    </row>
    <row r="109" customFormat="false" ht="20.25" hidden="false" customHeight="true" outlineLevel="0" collapsed="false">
      <c r="A109" s="458" t="n">
        <v>10</v>
      </c>
      <c r="B109" s="448" t="str">
        <f aca="false">B74</f>
        <v>Manhuaçu</v>
      </c>
      <c r="C109" s="448" t="str">
        <f aca="false">C74</f>
        <v>MNC</v>
      </c>
      <c r="D109" s="528" t="n">
        <f aca="false">D74</f>
        <v>0.03</v>
      </c>
      <c r="E109" s="529" t="n">
        <f aca="false">$E$100</f>
        <v>28.16</v>
      </c>
      <c r="F109" s="517" t="n">
        <f aca="false">ROUND((E109*$F$100),2)</f>
        <v>0.84</v>
      </c>
      <c r="G109" s="529" t="n">
        <f aca="false">F109+E109</f>
        <v>29</v>
      </c>
      <c r="H109" s="518" t="n">
        <f aca="false">ROUND((G109*$H$100),2)</f>
        <v>1.97</v>
      </c>
      <c r="I109" s="530" t="n">
        <f aca="false">G109+H109</f>
        <v>30.97</v>
      </c>
      <c r="J109" s="520" t="n">
        <f aca="false">ROUND((O109*$J$100),2)</f>
        <v>2.68</v>
      </c>
      <c r="K109" s="520" t="n">
        <f aca="false">ROUND((O109*$K$100),2)</f>
        <v>0.58</v>
      </c>
      <c r="L109" s="529" t="n">
        <f aca="false">O109*D109</f>
        <v>1.0587</v>
      </c>
      <c r="M109" s="521" t="n">
        <f aca="false">SUM($J$100+$K$100+D109)</f>
        <v>0.1225</v>
      </c>
      <c r="N109" s="531" t="n">
        <f aca="false">SUM(J109:L109)</f>
        <v>4.3187</v>
      </c>
      <c r="O109" s="523" t="n">
        <f aca="false">ROUND(I109/(1-M109),2)</f>
        <v>35.29</v>
      </c>
      <c r="P109" s="524"/>
      <c r="Q109" s="524"/>
      <c r="R109" s="524"/>
      <c r="S109" s="525"/>
      <c r="T109" s="479"/>
      <c r="U109" s="526"/>
      <c r="V109" s="526"/>
      <c r="W109" s="524"/>
      <c r="X109" s="527"/>
      <c r="Y109" s="479"/>
      <c r="Z109" s="485"/>
      <c r="AA109" s="258"/>
    </row>
    <row r="110" customFormat="false" ht="20.25" hidden="false" customHeight="true" outlineLevel="0" collapsed="false">
      <c r="A110" s="458" t="n">
        <v>11</v>
      </c>
      <c r="B110" s="448" t="str">
        <f aca="false">B75</f>
        <v>Montes Claros</v>
      </c>
      <c r="C110" s="448" t="str">
        <f aca="false">C75</f>
        <v>MCL</v>
      </c>
      <c r="D110" s="528" t="n">
        <f aca="false">D75</f>
        <v>0.04</v>
      </c>
      <c r="E110" s="529" t="n">
        <f aca="false">$E$100</f>
        <v>28.16</v>
      </c>
      <c r="F110" s="517" t="n">
        <f aca="false">ROUND((E110*$F$100),2)</f>
        <v>0.84</v>
      </c>
      <c r="G110" s="529" t="n">
        <f aca="false">F110+E110</f>
        <v>29</v>
      </c>
      <c r="H110" s="518" t="n">
        <f aca="false">ROUND((G110*$H$100),2)</f>
        <v>1.97</v>
      </c>
      <c r="I110" s="530" t="n">
        <f aca="false">G110+H110</f>
        <v>30.97</v>
      </c>
      <c r="J110" s="520" t="n">
        <f aca="false">ROUND((O110*$J$100),2)</f>
        <v>2.71</v>
      </c>
      <c r="K110" s="520" t="n">
        <f aca="false">ROUND((O110*$K$100),2)</f>
        <v>0.59</v>
      </c>
      <c r="L110" s="529" t="n">
        <f aca="false">O110*D110</f>
        <v>1.428</v>
      </c>
      <c r="M110" s="521" t="n">
        <f aca="false">SUM($J$100+$K$100+D110)</f>
        <v>0.1325</v>
      </c>
      <c r="N110" s="531" t="n">
        <f aca="false">SUM(J110:L110)</f>
        <v>4.728</v>
      </c>
      <c r="O110" s="523" t="n">
        <f aca="false">ROUND(I110/(1-M110),2)</f>
        <v>35.7</v>
      </c>
      <c r="P110" s="524"/>
      <c r="Q110" s="524"/>
      <c r="R110" s="524"/>
      <c r="S110" s="525"/>
      <c r="T110" s="479"/>
      <c r="U110" s="526"/>
      <c r="V110" s="526"/>
      <c r="W110" s="524"/>
      <c r="X110" s="527"/>
      <c r="Y110" s="479"/>
      <c r="Z110" s="485"/>
      <c r="AA110" s="258"/>
    </row>
    <row r="111" customFormat="false" ht="20.25" hidden="false" customHeight="true" outlineLevel="0" collapsed="false">
      <c r="A111" s="458" t="n">
        <v>12</v>
      </c>
      <c r="B111" s="448" t="str">
        <f aca="false">B76</f>
        <v>Muriaé</v>
      </c>
      <c r="C111" s="448" t="str">
        <f aca="false">C76</f>
        <v>MRE</v>
      </c>
      <c r="D111" s="528" t="n">
        <f aca="false">D76</f>
        <v>0.03</v>
      </c>
      <c r="E111" s="529" t="n">
        <f aca="false">$E$100</f>
        <v>28.16</v>
      </c>
      <c r="F111" s="517" t="n">
        <f aca="false">ROUND((E111*$F$100),2)</f>
        <v>0.84</v>
      </c>
      <c r="G111" s="529" t="n">
        <f aca="false">F111+E111</f>
        <v>29</v>
      </c>
      <c r="H111" s="518" t="n">
        <f aca="false">ROUND((G111*$H$100),2)</f>
        <v>1.97</v>
      </c>
      <c r="I111" s="530" t="n">
        <f aca="false">G111+H111</f>
        <v>30.97</v>
      </c>
      <c r="J111" s="520" t="n">
        <f aca="false">ROUND((O111*$J$100),2)</f>
        <v>2.68</v>
      </c>
      <c r="K111" s="520" t="n">
        <f aca="false">ROUND((O111*$K$100),2)</f>
        <v>0.58</v>
      </c>
      <c r="L111" s="529" t="n">
        <f aca="false">O111*D111</f>
        <v>1.0587</v>
      </c>
      <c r="M111" s="521" t="n">
        <f aca="false">SUM($J$100+$K$100+D111)</f>
        <v>0.1225</v>
      </c>
      <c r="N111" s="531" t="n">
        <f aca="false">SUM(J111:L111)</f>
        <v>4.3187</v>
      </c>
      <c r="O111" s="523" t="n">
        <f aca="false">ROUND(I111/(1-M111),2)</f>
        <v>35.29</v>
      </c>
      <c r="P111" s="524"/>
      <c r="Q111" s="524"/>
      <c r="R111" s="524"/>
      <c r="S111" s="525"/>
      <c r="T111" s="479"/>
      <c r="U111" s="526"/>
      <c r="V111" s="526"/>
      <c r="W111" s="524"/>
      <c r="X111" s="527"/>
      <c r="Y111" s="479"/>
      <c r="Z111" s="485"/>
      <c r="AA111" s="258"/>
    </row>
    <row r="112" customFormat="false" ht="20.25" hidden="false" customHeight="true" outlineLevel="0" collapsed="false">
      <c r="A112" s="458" t="n">
        <v>13</v>
      </c>
      <c r="B112" s="448" t="str">
        <f aca="false">B77</f>
        <v>Paracatu</v>
      </c>
      <c r="C112" s="448" t="str">
        <f aca="false">C77</f>
        <v>PTU</v>
      </c>
      <c r="D112" s="528" t="n">
        <f aca="false">D77</f>
        <v>0.04</v>
      </c>
      <c r="E112" s="529" t="n">
        <f aca="false">$E$100</f>
        <v>28.16</v>
      </c>
      <c r="F112" s="517" t="n">
        <f aca="false">ROUND((E112*$F$100),2)</f>
        <v>0.84</v>
      </c>
      <c r="G112" s="529" t="n">
        <f aca="false">F112+E112</f>
        <v>29</v>
      </c>
      <c r="H112" s="518" t="n">
        <f aca="false">ROUND((G112*$H$100),2)</f>
        <v>1.97</v>
      </c>
      <c r="I112" s="530" t="n">
        <f aca="false">G112+H112</f>
        <v>30.97</v>
      </c>
      <c r="J112" s="520" t="n">
        <f aca="false">ROUND((O112*$J$100),2)</f>
        <v>2.71</v>
      </c>
      <c r="K112" s="520" t="n">
        <f aca="false">ROUND((O112*$K$100),2)</f>
        <v>0.59</v>
      </c>
      <c r="L112" s="529" t="n">
        <f aca="false">O112*D112</f>
        <v>1.428</v>
      </c>
      <c r="M112" s="521" t="n">
        <f aca="false">SUM($J$100+$K$100+D112)</f>
        <v>0.1325</v>
      </c>
      <c r="N112" s="531" t="n">
        <f aca="false">SUM(J112:L112)</f>
        <v>4.728</v>
      </c>
      <c r="O112" s="523" t="n">
        <f aca="false">ROUND(I112/(1-M112),2)</f>
        <v>35.7</v>
      </c>
      <c r="P112" s="524"/>
      <c r="Q112" s="524"/>
      <c r="R112" s="524"/>
      <c r="S112" s="525"/>
      <c r="T112" s="479"/>
      <c r="U112" s="526"/>
      <c r="V112" s="526"/>
      <c r="W112" s="524"/>
      <c r="X112" s="527"/>
      <c r="Y112" s="479"/>
      <c r="Z112" s="485"/>
      <c r="AA112" s="258"/>
    </row>
    <row r="113" customFormat="false" ht="20.25" hidden="false" customHeight="true" outlineLevel="0" collapsed="false">
      <c r="A113" s="458" t="n">
        <v>14</v>
      </c>
      <c r="B113" s="448" t="str">
        <f aca="false">B78</f>
        <v>Passos</v>
      </c>
      <c r="C113" s="448" t="str">
        <f aca="false">C78</f>
        <v>PSO</v>
      </c>
      <c r="D113" s="528" t="n">
        <f aca="false">D78</f>
        <v>0.03</v>
      </c>
      <c r="E113" s="529" t="n">
        <f aca="false">$E$100</f>
        <v>28.16</v>
      </c>
      <c r="F113" s="517" t="n">
        <f aca="false">ROUND((E113*$F$100),2)</f>
        <v>0.84</v>
      </c>
      <c r="G113" s="529" t="n">
        <f aca="false">F113+E113</f>
        <v>29</v>
      </c>
      <c r="H113" s="518" t="n">
        <f aca="false">ROUND((G113*$H$100),2)</f>
        <v>1.97</v>
      </c>
      <c r="I113" s="530" t="n">
        <f aca="false">G113+H113</f>
        <v>30.97</v>
      </c>
      <c r="J113" s="520" t="n">
        <f aca="false">ROUND((O113*$J$100),2)</f>
        <v>2.68</v>
      </c>
      <c r="K113" s="520" t="n">
        <f aca="false">ROUND((O113*$K$100),2)</f>
        <v>0.58</v>
      </c>
      <c r="L113" s="529" t="n">
        <f aca="false">O113*D113</f>
        <v>1.0587</v>
      </c>
      <c r="M113" s="521" t="n">
        <f aca="false">SUM($J$100+$K$100+D113)</f>
        <v>0.1225</v>
      </c>
      <c r="N113" s="531" t="n">
        <f aca="false">SUM(J113:L113)</f>
        <v>4.3187</v>
      </c>
      <c r="O113" s="523" t="n">
        <f aca="false">ROUND(I113/(1-M113),2)</f>
        <v>35.29</v>
      </c>
      <c r="P113" s="524"/>
      <c r="Q113" s="524"/>
      <c r="R113" s="524"/>
      <c r="S113" s="525"/>
      <c r="T113" s="479"/>
      <c r="U113" s="526"/>
      <c r="V113" s="526"/>
      <c r="W113" s="524"/>
      <c r="X113" s="527"/>
      <c r="Y113" s="479"/>
      <c r="Z113" s="485"/>
      <c r="AA113" s="258"/>
    </row>
    <row r="114" customFormat="false" ht="20.25" hidden="false" customHeight="true" outlineLevel="0" collapsed="false">
      <c r="A114" s="458" t="n">
        <v>15</v>
      </c>
      <c r="B114" s="448" t="str">
        <f aca="false">B79</f>
        <v>Patos de Minas </v>
      </c>
      <c r="C114" s="448" t="str">
        <f aca="false">C79</f>
        <v>PMS</v>
      </c>
      <c r="D114" s="528" t="n">
        <f aca="false">D79</f>
        <v>0.02</v>
      </c>
      <c r="E114" s="529" t="n">
        <f aca="false">$E$100</f>
        <v>28.16</v>
      </c>
      <c r="F114" s="517" t="n">
        <f aca="false">ROUND((E114*$F$100),2)</f>
        <v>0.84</v>
      </c>
      <c r="G114" s="529" t="n">
        <f aca="false">F114+E114</f>
        <v>29</v>
      </c>
      <c r="H114" s="518" t="n">
        <f aca="false">ROUND((G114*$H$100),2)</f>
        <v>1.97</v>
      </c>
      <c r="I114" s="530" t="n">
        <f aca="false">G114+H114</f>
        <v>30.97</v>
      </c>
      <c r="J114" s="520" t="n">
        <f aca="false">ROUND((O114*$J$100),2)</f>
        <v>2.65</v>
      </c>
      <c r="K114" s="520" t="n">
        <f aca="false">ROUND((O114*$K$100),2)</f>
        <v>0.58</v>
      </c>
      <c r="L114" s="529" t="n">
        <f aca="false">O114*D114</f>
        <v>0.698</v>
      </c>
      <c r="M114" s="521" t="n">
        <f aca="false">SUM($J$100+$K$100+D114)</f>
        <v>0.1125</v>
      </c>
      <c r="N114" s="531" t="n">
        <f aca="false">SUM(J114:L114)</f>
        <v>3.928</v>
      </c>
      <c r="O114" s="523" t="n">
        <f aca="false">ROUND(I114/(1-M114),2)</f>
        <v>34.9</v>
      </c>
      <c r="P114" s="524"/>
      <c r="Q114" s="524"/>
      <c r="R114" s="524"/>
      <c r="S114" s="525"/>
      <c r="T114" s="479"/>
      <c r="U114" s="526"/>
      <c r="V114" s="526"/>
      <c r="W114" s="524"/>
      <c r="X114" s="527"/>
      <c r="Y114" s="479"/>
      <c r="Z114" s="485"/>
      <c r="AA114" s="258"/>
    </row>
    <row r="115" customFormat="false" ht="20.25" hidden="false" customHeight="true" outlineLevel="0" collapsed="false">
      <c r="A115" s="458" t="n">
        <v>16</v>
      </c>
      <c r="B115" s="448" t="str">
        <f aca="false">B80</f>
        <v>Poços de Caldas</v>
      </c>
      <c r="C115" s="448" t="str">
        <f aca="false">C80</f>
        <v>PCS</v>
      </c>
      <c r="D115" s="528" t="n">
        <f aca="false">D80</f>
        <v>0.05</v>
      </c>
      <c r="E115" s="529" t="n">
        <f aca="false">$E$100</f>
        <v>28.16</v>
      </c>
      <c r="F115" s="517" t="n">
        <f aca="false">ROUND((E115*$F$100),2)</f>
        <v>0.84</v>
      </c>
      <c r="G115" s="529" t="n">
        <f aca="false">F115+E115</f>
        <v>29</v>
      </c>
      <c r="H115" s="518" t="n">
        <f aca="false">ROUND((G115*$H$100),2)</f>
        <v>1.97</v>
      </c>
      <c r="I115" s="530" t="n">
        <f aca="false">G115+H115</f>
        <v>30.97</v>
      </c>
      <c r="J115" s="520" t="n">
        <f aca="false">ROUND((O115*$J$100),2)</f>
        <v>2.75</v>
      </c>
      <c r="K115" s="520" t="n">
        <f aca="false">ROUND((O115*$K$100),2)</f>
        <v>0.6</v>
      </c>
      <c r="L115" s="529" t="n">
        <f aca="false">O115*D115</f>
        <v>1.806</v>
      </c>
      <c r="M115" s="521" t="n">
        <f aca="false">SUM($J$100+$K$100+D115)</f>
        <v>0.1425</v>
      </c>
      <c r="N115" s="531" t="n">
        <f aca="false">SUM(J115:L115)</f>
        <v>5.156</v>
      </c>
      <c r="O115" s="523" t="n">
        <f aca="false">ROUND(I115/(1-M115),2)</f>
        <v>36.12</v>
      </c>
      <c r="P115" s="524"/>
      <c r="Q115" s="524"/>
      <c r="R115" s="524"/>
      <c r="S115" s="525"/>
      <c r="T115" s="479"/>
      <c r="U115" s="526"/>
      <c r="V115" s="526"/>
      <c r="W115" s="524"/>
      <c r="X115" s="527"/>
      <c r="Y115" s="479"/>
      <c r="Z115" s="485"/>
      <c r="AA115" s="258"/>
    </row>
    <row r="116" customFormat="false" ht="20.25" hidden="false" customHeight="true" outlineLevel="0" collapsed="false">
      <c r="A116" s="458" t="n">
        <v>17</v>
      </c>
      <c r="B116" s="448" t="str">
        <f aca="false">B81</f>
        <v>Ponte Nova</v>
      </c>
      <c r="C116" s="448" t="str">
        <f aca="false">C81</f>
        <v>PNV</v>
      </c>
      <c r="D116" s="528" t="n">
        <f aca="false">D81</f>
        <v>0.03</v>
      </c>
      <c r="E116" s="529" t="n">
        <f aca="false">$E$100</f>
        <v>28.16</v>
      </c>
      <c r="F116" s="517" t="n">
        <f aca="false">ROUND((E116*$F$100),2)</f>
        <v>0.84</v>
      </c>
      <c r="G116" s="529" t="n">
        <f aca="false">F116+E116</f>
        <v>29</v>
      </c>
      <c r="H116" s="518" t="n">
        <f aca="false">ROUND((G116*$H$100),2)</f>
        <v>1.97</v>
      </c>
      <c r="I116" s="530" t="n">
        <f aca="false">G116+H116</f>
        <v>30.97</v>
      </c>
      <c r="J116" s="520" t="n">
        <f aca="false">ROUND((O116*$J$100),2)</f>
        <v>2.68</v>
      </c>
      <c r="K116" s="520" t="n">
        <f aca="false">ROUND((O116*$K$100),2)</f>
        <v>0.58</v>
      </c>
      <c r="L116" s="529" t="n">
        <f aca="false">O116*D116</f>
        <v>1.0587</v>
      </c>
      <c r="M116" s="521" t="n">
        <f aca="false">SUM($J$100+$K$100+D116)</f>
        <v>0.1225</v>
      </c>
      <c r="N116" s="531" t="n">
        <f aca="false">SUM(J116:L116)</f>
        <v>4.3187</v>
      </c>
      <c r="O116" s="523" t="n">
        <f aca="false">ROUND(I116/(1-M116),2)</f>
        <v>35.29</v>
      </c>
      <c r="P116" s="524"/>
      <c r="Q116" s="524"/>
      <c r="R116" s="524"/>
      <c r="S116" s="525"/>
      <c r="T116" s="479"/>
      <c r="U116" s="526"/>
      <c r="V116" s="526"/>
      <c r="W116" s="524"/>
      <c r="X116" s="527"/>
      <c r="Y116" s="479"/>
      <c r="Z116" s="485"/>
      <c r="AA116" s="258"/>
    </row>
    <row r="117" customFormat="false" ht="20.25" hidden="false" customHeight="true" outlineLevel="0" collapsed="false">
      <c r="A117" s="458" t="n">
        <v>18</v>
      </c>
      <c r="B117" s="448" t="str">
        <f aca="false">B82</f>
        <v>Pouso Alegre</v>
      </c>
      <c r="C117" s="448" t="str">
        <f aca="false">C82</f>
        <v>PSA</v>
      </c>
      <c r="D117" s="528" t="n">
        <f aca="false">D82</f>
        <v>0.02</v>
      </c>
      <c r="E117" s="529" t="n">
        <f aca="false">$E$100</f>
        <v>28.16</v>
      </c>
      <c r="F117" s="517" t="n">
        <f aca="false">ROUND((E117*$F$100),2)</f>
        <v>0.84</v>
      </c>
      <c r="G117" s="529" t="n">
        <f aca="false">F117+E117</f>
        <v>29</v>
      </c>
      <c r="H117" s="518" t="n">
        <f aca="false">ROUND((G117*$H$100),2)</f>
        <v>1.97</v>
      </c>
      <c r="I117" s="530" t="n">
        <f aca="false">G117+H117</f>
        <v>30.97</v>
      </c>
      <c r="J117" s="520" t="n">
        <f aca="false">ROUND((O117*$J$100),2)</f>
        <v>2.65</v>
      </c>
      <c r="K117" s="520" t="n">
        <f aca="false">ROUND((O117*$K$100),2)</f>
        <v>0.58</v>
      </c>
      <c r="L117" s="529" t="n">
        <f aca="false">O117*D117</f>
        <v>0.698</v>
      </c>
      <c r="M117" s="521" t="n">
        <f aca="false">SUM($J$100+$K$100+D117)</f>
        <v>0.1125</v>
      </c>
      <c r="N117" s="531" t="n">
        <f aca="false">SUM(J117:L117)</f>
        <v>3.928</v>
      </c>
      <c r="O117" s="523" t="n">
        <f aca="false">ROUND(I117/(1-M117),2)</f>
        <v>34.9</v>
      </c>
      <c r="P117" s="524"/>
      <c r="Q117" s="524"/>
      <c r="R117" s="524"/>
      <c r="S117" s="525"/>
      <c r="T117" s="479"/>
      <c r="U117" s="526"/>
      <c r="V117" s="526"/>
      <c r="W117" s="524"/>
      <c r="X117" s="527"/>
      <c r="Y117" s="479"/>
      <c r="Z117" s="485"/>
      <c r="AA117" s="258"/>
    </row>
    <row r="118" customFormat="false" ht="20.25" hidden="false" customHeight="true" outlineLevel="0" collapsed="false">
      <c r="A118" s="458" t="n">
        <v>19</v>
      </c>
      <c r="B118" s="448" t="str">
        <f aca="false">B83</f>
        <v>São João Del Rei</v>
      </c>
      <c r="C118" s="448" t="str">
        <f aca="false">C83</f>
        <v>SOE</v>
      </c>
      <c r="D118" s="528" t="n">
        <f aca="false">D83</f>
        <v>0.05</v>
      </c>
      <c r="E118" s="529" t="n">
        <f aca="false">$E$100</f>
        <v>28.16</v>
      </c>
      <c r="F118" s="517" t="n">
        <f aca="false">ROUND((E118*$F$100),2)</f>
        <v>0.84</v>
      </c>
      <c r="G118" s="529" t="n">
        <f aca="false">F118+E118</f>
        <v>29</v>
      </c>
      <c r="H118" s="518" t="n">
        <f aca="false">ROUND((G118*$H$100),2)</f>
        <v>1.97</v>
      </c>
      <c r="I118" s="530" t="n">
        <f aca="false">G118+H118</f>
        <v>30.97</v>
      </c>
      <c r="J118" s="520" t="n">
        <f aca="false">ROUND((O118*$J$100),2)</f>
        <v>2.75</v>
      </c>
      <c r="K118" s="520" t="n">
        <f aca="false">ROUND((O118*$K$100),2)</f>
        <v>0.6</v>
      </c>
      <c r="L118" s="529" t="n">
        <f aca="false">O118*D118</f>
        <v>1.806</v>
      </c>
      <c r="M118" s="521" t="n">
        <f aca="false">SUM($J$100+$K$100+D118)</f>
        <v>0.1425</v>
      </c>
      <c r="N118" s="531" t="n">
        <f aca="false">SUM(J118:L118)</f>
        <v>5.156</v>
      </c>
      <c r="O118" s="523" t="n">
        <f aca="false">ROUND(I118/(1-M118),2)</f>
        <v>36.12</v>
      </c>
      <c r="P118" s="524"/>
      <c r="Q118" s="524"/>
      <c r="R118" s="524"/>
      <c r="S118" s="525"/>
      <c r="T118" s="479"/>
      <c r="U118" s="526"/>
      <c r="V118" s="526"/>
      <c r="W118" s="524"/>
      <c r="X118" s="527"/>
      <c r="Y118" s="479"/>
      <c r="Z118" s="485"/>
      <c r="AA118" s="258"/>
    </row>
    <row r="119" customFormat="false" ht="29.25" hidden="false" customHeight="true" outlineLevel="0" collapsed="false">
      <c r="A119" s="458" t="n">
        <v>20</v>
      </c>
      <c r="B119" s="448" t="str">
        <f aca="false">B84</f>
        <v>São Sebastião do Paraíso</v>
      </c>
      <c r="C119" s="448" t="str">
        <f aca="false">C84</f>
        <v>SSP</v>
      </c>
      <c r="D119" s="528" t="n">
        <f aca="false">D84</f>
        <v>0.03</v>
      </c>
      <c r="E119" s="529" t="n">
        <f aca="false">$E$100</f>
        <v>28.16</v>
      </c>
      <c r="F119" s="517" t="n">
        <f aca="false">ROUND((E119*$F$100),2)</f>
        <v>0.84</v>
      </c>
      <c r="G119" s="529" t="n">
        <f aca="false">F119+E119</f>
        <v>29</v>
      </c>
      <c r="H119" s="518" t="n">
        <f aca="false">ROUND((G119*$H$100),2)</f>
        <v>1.97</v>
      </c>
      <c r="I119" s="530" t="n">
        <f aca="false">G119+H119</f>
        <v>30.97</v>
      </c>
      <c r="J119" s="520" t="n">
        <f aca="false">ROUND((O119*$J$100),2)</f>
        <v>2.68</v>
      </c>
      <c r="K119" s="520" t="n">
        <f aca="false">ROUND((O119*$K$100),2)</f>
        <v>0.58</v>
      </c>
      <c r="L119" s="529" t="n">
        <f aca="false">O119*D119</f>
        <v>1.0587</v>
      </c>
      <c r="M119" s="521" t="n">
        <f aca="false">SUM($J$100+$K$100+D119)</f>
        <v>0.1225</v>
      </c>
      <c r="N119" s="531" t="n">
        <f aca="false">SUM(J119:L119)</f>
        <v>4.3187</v>
      </c>
      <c r="O119" s="523" t="n">
        <f aca="false">ROUND(I119/(1-M119),2)</f>
        <v>35.29</v>
      </c>
      <c r="P119" s="524"/>
      <c r="Q119" s="524"/>
      <c r="R119" s="524"/>
      <c r="S119" s="525"/>
      <c r="T119" s="479"/>
      <c r="U119" s="526"/>
      <c r="V119" s="526"/>
      <c r="W119" s="524"/>
      <c r="X119" s="527"/>
      <c r="Y119" s="479"/>
      <c r="Z119" s="485"/>
      <c r="AA119" s="258"/>
    </row>
    <row r="120" customFormat="false" ht="20.25" hidden="false" customHeight="true" outlineLevel="0" collapsed="false">
      <c r="A120" s="458" t="n">
        <v>21</v>
      </c>
      <c r="B120" s="448" t="str">
        <f aca="false">B85</f>
        <v>Sete Lagoas</v>
      </c>
      <c r="C120" s="448" t="str">
        <f aca="false">C85</f>
        <v>SLA</v>
      </c>
      <c r="D120" s="528" t="n">
        <f aca="false">D85</f>
        <v>0.05</v>
      </c>
      <c r="E120" s="529" t="n">
        <f aca="false">$E$100</f>
        <v>28.16</v>
      </c>
      <c r="F120" s="517" t="n">
        <f aca="false">ROUND((E120*$F$100),2)</f>
        <v>0.84</v>
      </c>
      <c r="G120" s="529" t="n">
        <f aca="false">F120+E120</f>
        <v>29</v>
      </c>
      <c r="H120" s="518" t="n">
        <f aca="false">ROUND((G120*$H$100),2)</f>
        <v>1.97</v>
      </c>
      <c r="I120" s="530" t="n">
        <f aca="false">G120+H120</f>
        <v>30.97</v>
      </c>
      <c r="J120" s="520" t="n">
        <f aca="false">ROUND((O120*$J$100),2)</f>
        <v>2.75</v>
      </c>
      <c r="K120" s="520" t="n">
        <f aca="false">ROUND((O120*$K$100),2)</f>
        <v>0.6</v>
      </c>
      <c r="L120" s="529" t="n">
        <f aca="false">O120*D120</f>
        <v>1.806</v>
      </c>
      <c r="M120" s="521" t="n">
        <f aca="false">SUM($J$100+$K$100+D120)</f>
        <v>0.1425</v>
      </c>
      <c r="N120" s="531" t="n">
        <f aca="false">SUM(J120:L120)</f>
        <v>5.156</v>
      </c>
      <c r="O120" s="523" t="n">
        <f aca="false">ROUND(I120/(1-M120),2)</f>
        <v>36.12</v>
      </c>
      <c r="P120" s="524"/>
      <c r="Q120" s="524"/>
      <c r="R120" s="524"/>
      <c r="S120" s="525"/>
      <c r="T120" s="479"/>
      <c r="U120" s="526"/>
      <c r="V120" s="526"/>
      <c r="W120" s="524"/>
      <c r="X120" s="527"/>
      <c r="Y120" s="479"/>
      <c r="Z120" s="485"/>
      <c r="AA120" s="258"/>
    </row>
    <row r="121" customFormat="false" ht="20.25" hidden="false" customHeight="true" outlineLevel="0" collapsed="false">
      <c r="A121" s="458" t="n">
        <v>22</v>
      </c>
      <c r="B121" s="448" t="str">
        <f aca="false">B86</f>
        <v>Teófilo Otoni</v>
      </c>
      <c r="C121" s="448" t="str">
        <f aca="false">C86</f>
        <v>TOT</v>
      </c>
      <c r="D121" s="528" t="n">
        <f aca="false">D86</f>
        <v>0.05</v>
      </c>
      <c r="E121" s="529" t="n">
        <f aca="false">$E$100</f>
        <v>28.16</v>
      </c>
      <c r="F121" s="517" t="n">
        <f aca="false">ROUND((E121*$F$100),2)</f>
        <v>0.84</v>
      </c>
      <c r="G121" s="529" t="n">
        <f aca="false">F121+E121</f>
        <v>29</v>
      </c>
      <c r="H121" s="518" t="n">
        <f aca="false">ROUND((G121*$H$100),2)</f>
        <v>1.97</v>
      </c>
      <c r="I121" s="530" t="n">
        <f aca="false">G121+H121</f>
        <v>30.97</v>
      </c>
      <c r="J121" s="520" t="n">
        <f aca="false">ROUND((O121*$J$100),2)</f>
        <v>2.75</v>
      </c>
      <c r="K121" s="520" t="n">
        <f aca="false">ROUND((O121*$K$100),2)</f>
        <v>0.6</v>
      </c>
      <c r="L121" s="529" t="n">
        <f aca="false">O121*D121</f>
        <v>1.806</v>
      </c>
      <c r="M121" s="521" t="n">
        <f aca="false">SUM($J$100+$K$100+D121)</f>
        <v>0.1425</v>
      </c>
      <c r="N121" s="531" t="n">
        <f aca="false">SUM(J121:L121)</f>
        <v>5.156</v>
      </c>
      <c r="O121" s="523" t="n">
        <f aca="false">ROUND(I121/(1-M121),2)</f>
        <v>36.12</v>
      </c>
      <c r="P121" s="524"/>
      <c r="Q121" s="524"/>
      <c r="R121" s="524"/>
      <c r="S121" s="525"/>
      <c r="T121" s="479"/>
      <c r="U121" s="526"/>
      <c r="V121" s="526"/>
      <c r="W121" s="524"/>
      <c r="X121" s="527"/>
      <c r="Y121" s="479"/>
      <c r="Z121" s="485"/>
      <c r="AA121" s="258"/>
    </row>
    <row r="122" customFormat="false" ht="20.25" hidden="false" customHeight="true" outlineLevel="0" collapsed="false">
      <c r="A122" s="458" t="n">
        <v>23</v>
      </c>
      <c r="B122" s="448" t="str">
        <f aca="false">B87</f>
        <v>Uberaba</v>
      </c>
      <c r="C122" s="448" t="str">
        <f aca="false">C87</f>
        <v>URA</v>
      </c>
      <c r="D122" s="528" t="n">
        <f aca="false">D87</f>
        <v>0.05</v>
      </c>
      <c r="E122" s="529" t="n">
        <f aca="false">$E$100</f>
        <v>28.16</v>
      </c>
      <c r="F122" s="517" t="n">
        <f aca="false">ROUND((E122*$F$100),2)</f>
        <v>0.84</v>
      </c>
      <c r="G122" s="529" t="n">
        <f aca="false">F122+E122</f>
        <v>29</v>
      </c>
      <c r="H122" s="518" t="n">
        <f aca="false">ROUND((G122*$H$100),2)</f>
        <v>1.97</v>
      </c>
      <c r="I122" s="530" t="n">
        <f aca="false">G122+H122</f>
        <v>30.97</v>
      </c>
      <c r="J122" s="520" t="n">
        <f aca="false">ROUND((O122*$J$100),2)</f>
        <v>2.75</v>
      </c>
      <c r="K122" s="520" t="n">
        <f aca="false">ROUND((O122*$K$100),2)</f>
        <v>0.6</v>
      </c>
      <c r="L122" s="529" t="n">
        <f aca="false">O122*D122</f>
        <v>1.806</v>
      </c>
      <c r="M122" s="521" t="n">
        <f aca="false">SUM($J$100+$K$100+D122)</f>
        <v>0.1425</v>
      </c>
      <c r="N122" s="531" t="n">
        <f aca="false">SUM(J122:L122)</f>
        <v>5.156</v>
      </c>
      <c r="O122" s="523" t="n">
        <f aca="false">ROUND(I122/(1-M122),2)</f>
        <v>36.12</v>
      </c>
      <c r="P122" s="524"/>
      <c r="Q122" s="524"/>
      <c r="R122" s="524"/>
      <c r="S122" s="525"/>
      <c r="T122" s="479"/>
      <c r="U122" s="526"/>
      <c r="V122" s="526"/>
      <c r="W122" s="524"/>
      <c r="X122" s="527"/>
      <c r="Y122" s="479"/>
      <c r="Z122" s="485"/>
      <c r="AA122" s="258"/>
    </row>
    <row r="123" customFormat="false" ht="19.5" hidden="false" customHeight="true" outlineLevel="0" collapsed="false">
      <c r="A123" s="494" t="n">
        <v>27</v>
      </c>
      <c r="B123" s="448" t="s">
        <v>193</v>
      </c>
      <c r="C123" s="448" t="s">
        <v>194</v>
      </c>
      <c r="D123" s="532" t="n">
        <f aca="false">D88</f>
        <v>0.02</v>
      </c>
      <c r="E123" s="529" t="n">
        <f aca="false">$E$100</f>
        <v>28.16</v>
      </c>
      <c r="F123" s="517" t="n">
        <f aca="false">ROUND((E123*$F$100),2)</f>
        <v>0.84</v>
      </c>
      <c r="G123" s="529" t="n">
        <f aca="false">F123+E123</f>
        <v>29</v>
      </c>
      <c r="H123" s="518" t="n">
        <f aca="false">ROUND((G123*$H$100),2)</f>
        <v>1.97</v>
      </c>
      <c r="I123" s="530" t="n">
        <f aca="false">G123+H123</f>
        <v>30.97</v>
      </c>
      <c r="J123" s="520" t="n">
        <f aca="false">ROUND((O123*$J$100),2)</f>
        <v>2.65</v>
      </c>
      <c r="K123" s="520" t="n">
        <f aca="false">ROUND((O123*$K$100),2)</f>
        <v>0.58</v>
      </c>
      <c r="L123" s="529" t="n">
        <f aca="false">O123*D123</f>
        <v>0.698</v>
      </c>
      <c r="M123" s="521" t="n">
        <f aca="false">SUM($J$100+$K$100+D123)</f>
        <v>0.1125</v>
      </c>
      <c r="N123" s="531" t="n">
        <f aca="false">SUM(J123:L123)</f>
        <v>3.928</v>
      </c>
      <c r="O123" s="523" t="n">
        <f aca="false">ROUND(I123/(1-M123),2)</f>
        <v>34.9</v>
      </c>
    </row>
    <row r="124" customFormat="false" ht="20.25" hidden="false" customHeight="true" outlineLevel="0" collapsed="false">
      <c r="A124" s="458" t="n">
        <v>24</v>
      </c>
      <c r="B124" s="448" t="str">
        <f aca="false">B89</f>
        <v>Unaí</v>
      </c>
      <c r="C124" s="448" t="str">
        <f aca="false">C89</f>
        <v>UNI</v>
      </c>
      <c r="D124" s="528" t="n">
        <f aca="false">D89</f>
        <v>0.04</v>
      </c>
      <c r="E124" s="529" t="n">
        <f aca="false">$E$100</f>
        <v>28.16</v>
      </c>
      <c r="F124" s="517" t="n">
        <f aca="false">ROUND((E124*$F$100),2)</f>
        <v>0.84</v>
      </c>
      <c r="G124" s="529" t="n">
        <f aca="false">F124+E124</f>
        <v>29</v>
      </c>
      <c r="H124" s="518" t="n">
        <f aca="false">ROUND((G124*$H$100),2)</f>
        <v>1.97</v>
      </c>
      <c r="I124" s="530" t="n">
        <f aca="false">G124+H124</f>
        <v>30.97</v>
      </c>
      <c r="J124" s="520" t="n">
        <f aca="false">ROUND((O124*$J$100),2)</f>
        <v>2.71</v>
      </c>
      <c r="K124" s="520" t="n">
        <f aca="false">ROUND((O124*$K$100),2)</f>
        <v>0.59</v>
      </c>
      <c r="L124" s="529" t="n">
        <f aca="false">O124*D124</f>
        <v>1.428</v>
      </c>
      <c r="M124" s="521" t="n">
        <f aca="false">SUM($J$100+$K$100+D124)</f>
        <v>0.1325</v>
      </c>
      <c r="N124" s="531" t="n">
        <f aca="false">SUM(J124:L124)</f>
        <v>4.728</v>
      </c>
      <c r="O124" s="523" t="n">
        <f aca="false">ROUND(I124/(1-M124),2)</f>
        <v>35.7</v>
      </c>
      <c r="P124" s="524"/>
      <c r="Q124" s="524"/>
      <c r="R124" s="524"/>
      <c r="S124" s="525"/>
      <c r="T124" s="479"/>
      <c r="U124" s="526"/>
      <c r="V124" s="526"/>
      <c r="W124" s="524"/>
      <c r="X124" s="527"/>
      <c r="Y124" s="479"/>
      <c r="Z124" s="485"/>
      <c r="AA124" s="258"/>
    </row>
    <row r="125" customFormat="false" ht="20.25" hidden="false" customHeight="true" outlineLevel="0" collapsed="false">
      <c r="A125" s="533" t="n">
        <v>25</v>
      </c>
      <c r="B125" s="534" t="str">
        <f aca="false">B90</f>
        <v>Varginha</v>
      </c>
      <c r="C125" s="534" t="str">
        <f aca="false">C90</f>
        <v>VGA</v>
      </c>
      <c r="D125" s="535" t="n">
        <f aca="false">D90</f>
        <v>0.03</v>
      </c>
      <c r="E125" s="536" t="n">
        <f aca="false">$E$100</f>
        <v>28.16</v>
      </c>
      <c r="F125" s="537" t="n">
        <f aca="false">ROUND((E125*$F$100),2)</f>
        <v>0.84</v>
      </c>
      <c r="G125" s="536" t="n">
        <f aca="false">F125+E125</f>
        <v>29</v>
      </c>
      <c r="H125" s="538" t="n">
        <f aca="false">ROUND((G125*$H$100),2)</f>
        <v>1.97</v>
      </c>
      <c r="I125" s="539" t="n">
        <f aca="false">G125+H125</f>
        <v>30.97</v>
      </c>
      <c r="J125" s="540" t="n">
        <f aca="false">ROUND((O125*$J$100),2)</f>
        <v>2.68</v>
      </c>
      <c r="K125" s="540" t="n">
        <f aca="false">ROUND((O125*$K$100),2)</f>
        <v>0.58</v>
      </c>
      <c r="L125" s="536" t="n">
        <f aca="false">O125*D125</f>
        <v>1.0587</v>
      </c>
      <c r="M125" s="541" t="n">
        <f aca="false">SUM($J$100+$K$100+D125)</f>
        <v>0.1225</v>
      </c>
      <c r="N125" s="542" t="n">
        <f aca="false">SUM(J125:L125)</f>
        <v>4.3187</v>
      </c>
      <c r="O125" s="543" t="n">
        <f aca="false">ROUND(I125/(1-M125),2)</f>
        <v>35.29</v>
      </c>
      <c r="P125" s="524"/>
      <c r="Q125" s="524"/>
      <c r="R125" s="524"/>
      <c r="S125" s="525"/>
      <c r="T125" s="479"/>
      <c r="U125" s="526"/>
      <c r="V125" s="526"/>
      <c r="W125" s="524"/>
      <c r="X125" s="527"/>
      <c r="Y125" s="479"/>
      <c r="Z125" s="485"/>
      <c r="AA125" s="258"/>
      <c r="AB125" s="503"/>
      <c r="AC125" s="503"/>
      <c r="AD125" s="503"/>
      <c r="AE125" s="503"/>
      <c r="AF125" s="503"/>
      <c r="AG125" s="503"/>
      <c r="AH125" s="503"/>
      <c r="AI125" s="503"/>
      <c r="AJ125" s="503"/>
      <c r="AK125" s="503"/>
      <c r="AL125" s="503"/>
      <c r="AM125" s="503"/>
      <c r="AN125" s="503"/>
      <c r="AO125" s="503"/>
      <c r="AP125" s="503"/>
      <c r="AQ125" s="503"/>
      <c r="AR125" s="503"/>
      <c r="AS125" s="503"/>
      <c r="AT125" s="503"/>
      <c r="AU125" s="503"/>
      <c r="AV125" s="503"/>
      <c r="AW125" s="503"/>
      <c r="AX125" s="503"/>
      <c r="AY125" s="503"/>
      <c r="AZ125" s="503"/>
      <c r="BA125" s="503"/>
      <c r="BB125" s="503"/>
      <c r="BC125" s="503"/>
      <c r="BD125" s="503"/>
      <c r="BE125" s="503"/>
      <c r="BF125" s="503"/>
      <c r="BG125" s="503"/>
      <c r="BH125" s="503"/>
      <c r="BI125" s="503"/>
      <c r="BJ125" s="503"/>
      <c r="BK125" s="503"/>
      <c r="BL125" s="503"/>
      <c r="BM125" s="503"/>
      <c r="BN125" s="503"/>
      <c r="BO125" s="503"/>
      <c r="BP125" s="503"/>
      <c r="BQ125" s="503"/>
      <c r="BR125" s="503"/>
      <c r="BS125" s="503"/>
      <c r="BT125" s="503"/>
      <c r="BU125" s="503"/>
      <c r="BV125" s="503"/>
      <c r="BW125" s="503"/>
      <c r="BX125" s="503"/>
      <c r="BY125" s="503"/>
      <c r="BZ125" s="503"/>
      <c r="CA125" s="503"/>
      <c r="CB125" s="503"/>
      <c r="CC125" s="503"/>
      <c r="CD125" s="503"/>
      <c r="CE125" s="503"/>
      <c r="CF125" s="503"/>
      <c r="CG125" s="503"/>
      <c r="CH125" s="503"/>
      <c r="CI125" s="503"/>
      <c r="CJ125" s="503"/>
      <c r="CK125" s="503"/>
      <c r="CL125" s="503"/>
      <c r="CM125" s="503"/>
      <c r="CN125" s="503"/>
      <c r="CO125" s="503"/>
      <c r="CP125" s="503"/>
      <c r="CQ125" s="503"/>
      <c r="CR125" s="503"/>
      <c r="CS125" s="503"/>
      <c r="CT125" s="503"/>
      <c r="CU125" s="503"/>
      <c r="CV125" s="503"/>
      <c r="CW125" s="503"/>
      <c r="CX125" s="503"/>
      <c r="CY125" s="503"/>
      <c r="CZ125" s="503"/>
      <c r="DA125" s="503"/>
      <c r="DB125" s="503"/>
      <c r="DC125" s="503"/>
      <c r="DD125" s="503"/>
      <c r="DE125" s="503"/>
      <c r="DF125" s="503"/>
      <c r="DG125" s="503"/>
      <c r="DH125" s="503"/>
      <c r="DI125" s="503"/>
      <c r="DJ125" s="503"/>
      <c r="DK125" s="503"/>
      <c r="DL125" s="503"/>
      <c r="DM125" s="503"/>
      <c r="DN125" s="503"/>
      <c r="DO125" s="503"/>
      <c r="DP125" s="503"/>
      <c r="DQ125" s="503"/>
      <c r="DR125" s="503"/>
      <c r="DS125" s="503"/>
      <c r="DT125" s="503"/>
      <c r="DU125" s="503"/>
      <c r="DV125" s="503"/>
      <c r="DW125" s="503"/>
      <c r="DX125" s="503"/>
      <c r="DY125" s="503"/>
      <c r="DZ125" s="503"/>
      <c r="EA125" s="503"/>
      <c r="EB125" s="503"/>
      <c r="EC125" s="503"/>
      <c r="ED125" s="503"/>
      <c r="EE125" s="503"/>
      <c r="EF125" s="503"/>
      <c r="EG125" s="503"/>
      <c r="EH125" s="503"/>
      <c r="EI125" s="503"/>
      <c r="EJ125" s="503"/>
      <c r="EK125" s="503"/>
      <c r="EL125" s="503"/>
      <c r="EM125" s="503"/>
      <c r="EN125" s="503"/>
      <c r="EO125" s="503"/>
      <c r="EP125" s="503"/>
      <c r="EQ125" s="503"/>
      <c r="ER125" s="503"/>
      <c r="ES125" s="503"/>
      <c r="ET125" s="503"/>
      <c r="EU125" s="503"/>
      <c r="EV125" s="503"/>
      <c r="EW125" s="503"/>
      <c r="EX125" s="503"/>
      <c r="EY125" s="503"/>
      <c r="EZ125" s="503"/>
      <c r="FA125" s="503"/>
      <c r="FB125" s="503"/>
      <c r="FC125" s="503"/>
      <c r="FD125" s="503"/>
      <c r="FE125" s="503"/>
      <c r="FF125" s="503"/>
      <c r="FG125" s="503"/>
      <c r="FH125" s="503"/>
      <c r="FI125" s="503"/>
      <c r="FJ125" s="503"/>
      <c r="FK125" s="503"/>
      <c r="FL125" s="503"/>
      <c r="FM125" s="503"/>
      <c r="FN125" s="503"/>
      <c r="FO125" s="503"/>
      <c r="FP125" s="503"/>
      <c r="FQ125" s="503"/>
      <c r="FR125" s="503"/>
      <c r="FS125" s="503"/>
      <c r="FT125" s="503"/>
      <c r="FU125" s="503"/>
      <c r="FV125" s="503"/>
      <c r="FW125" s="503"/>
      <c r="FX125" s="503"/>
      <c r="FY125" s="503"/>
      <c r="FZ125" s="503"/>
      <c r="GA125" s="503"/>
      <c r="GB125" s="503"/>
      <c r="GC125" s="503"/>
      <c r="GD125" s="503"/>
      <c r="GE125" s="503"/>
      <c r="GF125" s="503"/>
      <c r="GG125" s="503"/>
      <c r="GH125" s="503"/>
      <c r="GI125" s="503"/>
      <c r="GJ125" s="503"/>
      <c r="GK125" s="503"/>
      <c r="GL125" s="503"/>
      <c r="GM125" s="503"/>
      <c r="GN125" s="503"/>
      <c r="GO125" s="503"/>
      <c r="GP125" s="503"/>
      <c r="GQ125" s="503"/>
      <c r="GR125" s="503"/>
      <c r="GS125" s="503"/>
      <c r="GT125" s="503"/>
      <c r="GU125" s="503"/>
      <c r="GV125" s="503"/>
      <c r="GW125" s="503"/>
      <c r="GX125" s="503"/>
      <c r="GY125" s="503"/>
      <c r="GZ125" s="503"/>
      <c r="HA125" s="503"/>
      <c r="HB125" s="503"/>
      <c r="HC125" s="503"/>
      <c r="HD125" s="503"/>
      <c r="HE125" s="503"/>
      <c r="HF125" s="503"/>
      <c r="HG125" s="503"/>
      <c r="HH125" s="503"/>
      <c r="HI125" s="503"/>
      <c r="HJ125" s="503"/>
      <c r="HK125" s="503"/>
      <c r="HL125" s="503"/>
      <c r="HM125" s="503"/>
      <c r="HN125" s="503"/>
      <c r="HO125" s="503"/>
      <c r="HP125" s="503"/>
      <c r="HQ125" s="503"/>
      <c r="HR125" s="503"/>
      <c r="HS125" s="503"/>
      <c r="HT125" s="503"/>
      <c r="HU125" s="503"/>
      <c r="HV125" s="503"/>
      <c r="HW125" s="503"/>
      <c r="HX125" s="503"/>
      <c r="HY125" s="503"/>
      <c r="HZ125" s="503"/>
      <c r="IA125" s="503"/>
      <c r="IB125" s="503"/>
      <c r="IC125" s="503"/>
      <c r="ID125" s="503"/>
      <c r="IE125" s="503"/>
      <c r="IF125" s="503"/>
      <c r="IG125" s="503"/>
      <c r="IH125" s="503"/>
      <c r="II125" s="503"/>
      <c r="IJ125" s="503"/>
      <c r="IK125" s="503"/>
      <c r="IL125" s="503"/>
      <c r="IM125" s="503"/>
      <c r="IN125" s="503"/>
      <c r="IO125" s="503"/>
      <c r="IP125" s="503"/>
      <c r="IQ125" s="503"/>
      <c r="IR125" s="503"/>
      <c r="IS125" s="503"/>
      <c r="IT125" s="503"/>
      <c r="IU125" s="503"/>
      <c r="IV125" s="503"/>
      <c r="IW125" s="503"/>
      <c r="IX125" s="503"/>
      <c r="IY125" s="503"/>
      <c r="IZ125" s="503"/>
      <c r="JA125" s="503"/>
      <c r="JB125" s="503"/>
      <c r="JC125" s="503"/>
      <c r="JD125" s="503"/>
      <c r="JE125" s="503"/>
      <c r="JF125" s="503"/>
      <c r="JG125" s="503"/>
      <c r="JH125" s="503"/>
      <c r="JI125" s="503"/>
      <c r="JJ125" s="503"/>
      <c r="JK125" s="503"/>
      <c r="JL125" s="503"/>
      <c r="JM125" s="503"/>
      <c r="JN125" s="503"/>
      <c r="JO125" s="503"/>
      <c r="JP125" s="503"/>
      <c r="JQ125" s="503"/>
      <c r="JR125" s="503"/>
      <c r="JS125" s="503"/>
      <c r="JT125" s="503"/>
      <c r="JU125" s="503"/>
      <c r="JV125" s="503"/>
      <c r="JW125" s="503"/>
      <c r="JX125" s="503"/>
      <c r="JY125" s="503"/>
      <c r="JZ125" s="503"/>
      <c r="KA125" s="503"/>
      <c r="KB125" s="503"/>
      <c r="KC125" s="503"/>
      <c r="KD125" s="503"/>
      <c r="KE125" s="503"/>
      <c r="KF125" s="503"/>
      <c r="KG125" s="503"/>
      <c r="KH125" s="503"/>
      <c r="KI125" s="503"/>
      <c r="KJ125" s="503"/>
      <c r="KK125" s="503"/>
      <c r="KL125" s="503"/>
      <c r="KM125" s="503"/>
      <c r="KN125" s="503"/>
      <c r="KO125" s="503"/>
      <c r="KP125" s="503"/>
      <c r="KQ125" s="503"/>
      <c r="KR125" s="503"/>
      <c r="KS125" s="503"/>
      <c r="KT125" s="503"/>
      <c r="KU125" s="503"/>
      <c r="KV125" s="503"/>
      <c r="KW125" s="503"/>
      <c r="KX125" s="503"/>
      <c r="KY125" s="503"/>
      <c r="KZ125" s="503"/>
      <c r="LA125" s="503"/>
      <c r="LB125" s="503"/>
      <c r="LC125" s="503"/>
      <c r="LD125" s="503"/>
      <c r="LE125" s="503"/>
      <c r="LF125" s="503"/>
      <c r="LG125" s="503"/>
      <c r="LH125" s="503"/>
      <c r="LI125" s="503"/>
      <c r="LJ125" s="503"/>
      <c r="LK125" s="503"/>
      <c r="LL125" s="503"/>
      <c r="LM125" s="503"/>
      <c r="LN125" s="503"/>
      <c r="LO125" s="503"/>
      <c r="LP125" s="503"/>
      <c r="LQ125" s="503"/>
      <c r="LR125" s="503"/>
      <c r="LS125" s="503"/>
      <c r="LT125" s="503"/>
      <c r="LU125" s="503"/>
      <c r="LV125" s="503"/>
      <c r="LW125" s="503"/>
      <c r="LX125" s="503"/>
      <c r="LY125" s="503"/>
      <c r="LZ125" s="503"/>
      <c r="MA125" s="503"/>
      <c r="MB125" s="503"/>
      <c r="MC125" s="503"/>
      <c r="MD125" s="503"/>
      <c r="ME125" s="503"/>
      <c r="MF125" s="503"/>
      <c r="MG125" s="503"/>
      <c r="MH125" s="503"/>
      <c r="MI125" s="503"/>
      <c r="MJ125" s="503"/>
      <c r="MK125" s="503"/>
      <c r="ML125" s="503"/>
      <c r="MM125" s="503"/>
      <c r="MN125" s="503"/>
      <c r="MO125" s="503"/>
      <c r="MP125" s="503"/>
      <c r="MQ125" s="503"/>
      <c r="MR125" s="503"/>
      <c r="MS125" s="503"/>
      <c r="MT125" s="503"/>
      <c r="MU125" s="503"/>
      <c r="MV125" s="503"/>
      <c r="MW125" s="503"/>
      <c r="MX125" s="503"/>
      <c r="MY125" s="503"/>
      <c r="MZ125" s="503"/>
      <c r="NA125" s="503"/>
      <c r="NB125" s="503"/>
      <c r="NC125" s="503"/>
      <c r="ND125" s="503"/>
      <c r="NE125" s="503"/>
      <c r="NF125" s="503"/>
      <c r="NG125" s="503"/>
      <c r="NH125" s="503"/>
      <c r="NI125" s="503"/>
      <c r="NJ125" s="503"/>
      <c r="NK125" s="503"/>
      <c r="NL125" s="503"/>
      <c r="NM125" s="503"/>
      <c r="NN125" s="503"/>
      <c r="NO125" s="503"/>
      <c r="NP125" s="503"/>
      <c r="NQ125" s="503"/>
      <c r="NR125" s="503"/>
      <c r="NS125" s="503"/>
      <c r="NT125" s="503"/>
      <c r="NU125" s="503"/>
      <c r="NV125" s="503"/>
      <c r="NW125" s="503"/>
      <c r="NX125" s="503"/>
      <c r="NY125" s="503"/>
      <c r="NZ125" s="503"/>
      <c r="OA125" s="503"/>
      <c r="OB125" s="503"/>
      <c r="OC125" s="503"/>
      <c r="OD125" s="503"/>
      <c r="OE125" s="503"/>
      <c r="OF125" s="503"/>
      <c r="OG125" s="503"/>
      <c r="OH125" s="503"/>
      <c r="OI125" s="503"/>
      <c r="OJ125" s="503"/>
      <c r="OK125" s="503"/>
      <c r="OL125" s="503"/>
      <c r="OM125" s="503"/>
      <c r="ON125" s="503"/>
      <c r="OO125" s="503"/>
      <c r="OP125" s="503"/>
      <c r="OQ125" s="503"/>
      <c r="OR125" s="503"/>
      <c r="OS125" s="503"/>
      <c r="OT125" s="503"/>
      <c r="OU125" s="503"/>
      <c r="OV125" s="503"/>
      <c r="OW125" s="503"/>
      <c r="OX125" s="503"/>
      <c r="OY125" s="503"/>
      <c r="OZ125" s="503"/>
      <c r="PA125" s="503"/>
      <c r="PB125" s="503"/>
      <c r="PC125" s="503"/>
      <c r="PD125" s="503"/>
      <c r="PE125" s="503"/>
      <c r="PF125" s="503"/>
      <c r="PG125" s="503"/>
      <c r="PH125" s="503"/>
      <c r="PI125" s="503"/>
      <c r="PJ125" s="503"/>
      <c r="PK125" s="503"/>
      <c r="PL125" s="503"/>
      <c r="PM125" s="503"/>
      <c r="PN125" s="503"/>
      <c r="PO125" s="503"/>
      <c r="PP125" s="503"/>
      <c r="PQ125" s="503"/>
      <c r="PR125" s="503"/>
      <c r="PS125" s="503"/>
      <c r="PT125" s="503"/>
      <c r="PU125" s="503"/>
      <c r="PV125" s="503"/>
      <c r="PW125" s="503"/>
      <c r="PX125" s="503"/>
      <c r="PY125" s="503"/>
      <c r="PZ125" s="503"/>
      <c r="QA125" s="503"/>
      <c r="QB125" s="503"/>
      <c r="QC125" s="503"/>
      <c r="QD125" s="503"/>
      <c r="QE125" s="503"/>
      <c r="QF125" s="503"/>
      <c r="QG125" s="503"/>
      <c r="QH125" s="503"/>
      <c r="QI125" s="503"/>
      <c r="QJ125" s="503"/>
      <c r="QK125" s="503"/>
      <c r="QL125" s="503"/>
      <c r="QM125" s="503"/>
      <c r="QN125" s="503"/>
      <c r="QO125" s="503"/>
      <c r="QP125" s="503"/>
      <c r="QQ125" s="503"/>
      <c r="QR125" s="503"/>
      <c r="QS125" s="503"/>
      <c r="QT125" s="503"/>
      <c r="QU125" s="503"/>
      <c r="QV125" s="503"/>
      <c r="QW125" s="503"/>
      <c r="QX125" s="503"/>
      <c r="QY125" s="503"/>
      <c r="QZ125" s="503"/>
      <c r="RA125" s="503"/>
      <c r="RB125" s="503"/>
      <c r="RC125" s="503"/>
      <c r="RD125" s="503"/>
      <c r="RE125" s="503"/>
      <c r="RF125" s="503"/>
      <c r="RG125" s="503"/>
      <c r="RH125" s="503"/>
      <c r="RI125" s="503"/>
      <c r="RJ125" s="503"/>
      <c r="RK125" s="503"/>
      <c r="RL125" s="503"/>
      <c r="RM125" s="503"/>
      <c r="RN125" s="503"/>
      <c r="RO125" s="503"/>
      <c r="RP125" s="503"/>
      <c r="RQ125" s="503"/>
      <c r="RR125" s="503"/>
      <c r="RS125" s="503"/>
      <c r="RT125" s="503"/>
      <c r="RU125" s="503"/>
      <c r="RV125" s="503"/>
      <c r="RW125" s="503"/>
      <c r="RX125" s="503"/>
      <c r="RY125" s="503"/>
      <c r="RZ125" s="503"/>
      <c r="SA125" s="503"/>
      <c r="SB125" s="503"/>
      <c r="SC125" s="503"/>
      <c r="SD125" s="503"/>
      <c r="SE125" s="503"/>
      <c r="SF125" s="503"/>
      <c r="SG125" s="503"/>
      <c r="SH125" s="503"/>
      <c r="SI125" s="503"/>
      <c r="SJ125" s="503"/>
      <c r="SK125" s="503"/>
      <c r="SL125" s="503"/>
      <c r="SM125" s="503"/>
      <c r="SN125" s="503"/>
      <c r="SO125" s="503"/>
      <c r="SP125" s="503"/>
      <c r="SQ125" s="503"/>
      <c r="SR125" s="503"/>
      <c r="SS125" s="503"/>
      <c r="ST125" s="503"/>
      <c r="SU125" s="503"/>
      <c r="SV125" s="503"/>
      <c r="SW125" s="503"/>
      <c r="SX125" s="503"/>
      <c r="SY125" s="503"/>
      <c r="SZ125" s="503"/>
      <c r="TA125" s="503"/>
      <c r="TB125" s="503"/>
      <c r="TC125" s="503"/>
      <c r="TD125" s="503"/>
      <c r="TE125" s="503"/>
      <c r="TF125" s="503"/>
      <c r="TG125" s="503"/>
      <c r="TH125" s="503"/>
      <c r="TI125" s="503"/>
      <c r="TJ125" s="503"/>
      <c r="TK125" s="503"/>
      <c r="TL125" s="503"/>
      <c r="TM125" s="503"/>
      <c r="TN125" s="503"/>
      <c r="TO125" s="503"/>
      <c r="TP125" s="503"/>
      <c r="TQ125" s="503"/>
      <c r="TR125" s="503"/>
      <c r="TS125" s="503"/>
      <c r="TT125" s="503"/>
      <c r="TU125" s="503"/>
      <c r="TV125" s="503"/>
      <c r="TW125" s="503"/>
      <c r="TX125" s="503"/>
      <c r="TY125" s="503"/>
      <c r="TZ125" s="503"/>
      <c r="UA125" s="503"/>
      <c r="UB125" s="503"/>
      <c r="UC125" s="503"/>
      <c r="UD125" s="503"/>
      <c r="UE125" s="503"/>
      <c r="UF125" s="503"/>
      <c r="UG125" s="503"/>
      <c r="UH125" s="503"/>
      <c r="UI125" s="503"/>
      <c r="UJ125" s="503"/>
      <c r="UK125" s="503"/>
      <c r="UL125" s="503"/>
      <c r="UM125" s="503"/>
      <c r="UN125" s="503"/>
      <c r="UO125" s="503"/>
      <c r="UP125" s="503"/>
      <c r="UQ125" s="503"/>
      <c r="UR125" s="503"/>
      <c r="US125" s="503"/>
      <c r="UT125" s="503"/>
      <c r="UU125" s="503"/>
      <c r="UV125" s="503"/>
      <c r="UW125" s="503"/>
      <c r="UX125" s="503"/>
      <c r="UY125" s="503"/>
      <c r="UZ125" s="503"/>
      <c r="VA125" s="503"/>
      <c r="VB125" s="503"/>
      <c r="VC125" s="503"/>
      <c r="VD125" s="503"/>
      <c r="VE125" s="503"/>
      <c r="VF125" s="503"/>
      <c r="VG125" s="503"/>
      <c r="VH125" s="503"/>
      <c r="VI125" s="503"/>
      <c r="VJ125" s="503"/>
      <c r="VK125" s="503"/>
      <c r="VL125" s="503"/>
      <c r="VM125" s="503"/>
      <c r="VN125" s="503"/>
      <c r="VO125" s="503"/>
      <c r="VP125" s="503"/>
      <c r="VQ125" s="503"/>
      <c r="VR125" s="503"/>
      <c r="VS125" s="503"/>
      <c r="VT125" s="503"/>
      <c r="VU125" s="503"/>
      <c r="VV125" s="503"/>
      <c r="VW125" s="503"/>
      <c r="VX125" s="503"/>
      <c r="VY125" s="503"/>
      <c r="VZ125" s="503"/>
      <c r="WA125" s="503"/>
      <c r="WB125" s="503"/>
      <c r="WC125" s="503"/>
      <c r="WD125" s="503"/>
      <c r="WE125" s="503"/>
      <c r="WF125" s="503"/>
      <c r="WG125" s="503"/>
      <c r="WH125" s="503"/>
      <c r="WI125" s="503"/>
      <c r="WJ125" s="503"/>
      <c r="WK125" s="503"/>
      <c r="WL125" s="503"/>
      <c r="WM125" s="503"/>
      <c r="WN125" s="503"/>
      <c r="WO125" s="503"/>
      <c r="WP125" s="503"/>
      <c r="WQ125" s="503"/>
      <c r="WR125" s="503"/>
      <c r="WS125" s="503"/>
      <c r="WT125" s="503"/>
      <c r="WU125" s="503"/>
      <c r="WV125" s="503"/>
      <c r="WW125" s="503"/>
      <c r="WX125" s="503"/>
      <c r="WY125" s="503"/>
      <c r="WZ125" s="503"/>
      <c r="XA125" s="503"/>
      <c r="XB125" s="503"/>
      <c r="XC125" s="503"/>
      <c r="XD125" s="503"/>
      <c r="XE125" s="503"/>
      <c r="XF125" s="503"/>
      <c r="XG125" s="503"/>
      <c r="XH125" s="503"/>
      <c r="XI125" s="503"/>
      <c r="XJ125" s="503"/>
      <c r="XK125" s="503"/>
      <c r="XL125" s="503"/>
      <c r="XM125" s="503"/>
      <c r="XN125" s="503"/>
      <c r="XO125" s="503"/>
      <c r="XP125" s="503"/>
      <c r="XQ125" s="503"/>
      <c r="XR125" s="503"/>
      <c r="XS125" s="503"/>
      <c r="XT125" s="503"/>
      <c r="XU125" s="503"/>
      <c r="XV125" s="503"/>
      <c r="XW125" s="503"/>
      <c r="XX125" s="503"/>
      <c r="XY125" s="503"/>
      <c r="XZ125" s="503"/>
      <c r="YA125" s="503"/>
      <c r="YB125" s="503"/>
      <c r="YC125" s="503"/>
      <c r="YD125" s="503"/>
      <c r="YE125" s="503"/>
      <c r="YF125" s="503"/>
      <c r="YG125" s="503"/>
      <c r="YH125" s="503"/>
      <c r="YI125" s="503"/>
      <c r="YJ125" s="503"/>
      <c r="YK125" s="503"/>
      <c r="YL125" s="503"/>
      <c r="YM125" s="503"/>
      <c r="YN125" s="503"/>
      <c r="YO125" s="503"/>
      <c r="YP125" s="503"/>
      <c r="YQ125" s="503"/>
      <c r="YR125" s="503"/>
      <c r="YS125" s="503"/>
      <c r="YT125" s="503"/>
      <c r="YU125" s="503"/>
      <c r="YV125" s="503"/>
      <c r="YW125" s="503"/>
      <c r="YX125" s="503"/>
      <c r="YY125" s="503"/>
      <c r="YZ125" s="503"/>
      <c r="ZA125" s="503"/>
      <c r="ZB125" s="503"/>
      <c r="ZC125" s="503"/>
      <c r="ZD125" s="503"/>
      <c r="ZE125" s="503"/>
      <c r="ZF125" s="503"/>
      <c r="ZG125" s="503"/>
      <c r="ZH125" s="503"/>
      <c r="ZI125" s="503"/>
      <c r="ZJ125" s="503"/>
      <c r="ZK125" s="503"/>
      <c r="ZL125" s="503"/>
      <c r="ZM125" s="503"/>
      <c r="ZN125" s="503"/>
      <c r="ZO125" s="503"/>
      <c r="ZP125" s="503"/>
      <c r="ZQ125" s="503"/>
      <c r="ZR125" s="503"/>
      <c r="ZS125" s="503"/>
      <c r="ZT125" s="503"/>
      <c r="ZU125" s="503"/>
      <c r="ZV125" s="503"/>
      <c r="ZW125" s="503"/>
      <c r="ZX125" s="503"/>
      <c r="ZY125" s="503"/>
      <c r="ZZ125" s="503"/>
      <c r="AAA125" s="503"/>
      <c r="AAB125" s="503"/>
      <c r="AAC125" s="503"/>
      <c r="AAD125" s="503"/>
      <c r="AAE125" s="503"/>
      <c r="AAF125" s="503"/>
      <c r="AAG125" s="503"/>
      <c r="AAH125" s="503"/>
      <c r="AAI125" s="503"/>
      <c r="AAJ125" s="503"/>
      <c r="AAK125" s="503"/>
      <c r="AAL125" s="503"/>
      <c r="AAM125" s="503"/>
      <c r="AAN125" s="503"/>
      <c r="AAO125" s="503"/>
      <c r="AAP125" s="503"/>
      <c r="AAQ125" s="503"/>
      <c r="AAR125" s="503"/>
      <c r="AAS125" s="503"/>
      <c r="AAT125" s="503"/>
      <c r="AAU125" s="503"/>
      <c r="AAV125" s="503"/>
      <c r="AAW125" s="503"/>
      <c r="AAX125" s="503"/>
      <c r="AAY125" s="503"/>
      <c r="AAZ125" s="503"/>
      <c r="ABA125" s="503"/>
      <c r="ABB125" s="503"/>
      <c r="ABC125" s="503"/>
      <c r="ABD125" s="503"/>
      <c r="ABE125" s="503"/>
      <c r="ABF125" s="503"/>
      <c r="ABG125" s="503"/>
      <c r="ABH125" s="503"/>
      <c r="ABI125" s="503"/>
      <c r="ABJ125" s="503"/>
      <c r="ABK125" s="503"/>
      <c r="ABL125" s="503"/>
      <c r="ABM125" s="503"/>
      <c r="ABN125" s="503"/>
      <c r="ABO125" s="503"/>
      <c r="ABP125" s="503"/>
      <c r="ABQ125" s="503"/>
      <c r="ABR125" s="503"/>
      <c r="ABS125" s="503"/>
      <c r="ABT125" s="503"/>
      <c r="ABU125" s="503"/>
      <c r="ABV125" s="503"/>
      <c r="ABW125" s="503"/>
      <c r="ABX125" s="503"/>
      <c r="ABY125" s="503"/>
      <c r="ABZ125" s="503"/>
      <c r="ACA125" s="503"/>
      <c r="ACB125" s="503"/>
      <c r="ACC125" s="503"/>
      <c r="ACD125" s="503"/>
      <c r="ACE125" s="503"/>
      <c r="ACF125" s="503"/>
      <c r="ACG125" s="503"/>
      <c r="ACH125" s="503"/>
      <c r="ACI125" s="503"/>
      <c r="ACJ125" s="503"/>
      <c r="ACK125" s="503"/>
      <c r="ACL125" s="503"/>
      <c r="ACM125" s="503"/>
      <c r="ACN125" s="503"/>
      <c r="ACO125" s="503"/>
      <c r="ACP125" s="503"/>
      <c r="ACQ125" s="503"/>
      <c r="ACR125" s="503"/>
      <c r="ACS125" s="503"/>
      <c r="ACT125" s="503"/>
      <c r="ACU125" s="503"/>
      <c r="ACV125" s="503"/>
      <c r="ACW125" s="503"/>
      <c r="ACX125" s="503"/>
      <c r="ACY125" s="503"/>
      <c r="ACZ125" s="503"/>
      <c r="ADA125" s="503"/>
      <c r="ADB125" s="503"/>
      <c r="ADC125" s="503"/>
      <c r="ADD125" s="503"/>
      <c r="ADE125" s="503"/>
      <c r="ADF125" s="503"/>
      <c r="ADG125" s="503"/>
      <c r="ADH125" s="503"/>
      <c r="ADI125" s="503"/>
      <c r="ADJ125" s="503"/>
      <c r="ADK125" s="503"/>
      <c r="ADL125" s="503"/>
      <c r="ADM125" s="503"/>
      <c r="ADN125" s="503"/>
      <c r="ADO125" s="503"/>
      <c r="ADP125" s="503"/>
      <c r="ADQ125" s="503"/>
      <c r="ADR125" s="503"/>
      <c r="ADS125" s="503"/>
      <c r="ADT125" s="503"/>
      <c r="ADU125" s="503"/>
      <c r="ADV125" s="503"/>
      <c r="ADW125" s="503"/>
      <c r="ADX125" s="503"/>
      <c r="ADY125" s="503"/>
      <c r="ADZ125" s="503"/>
      <c r="AEA125" s="503"/>
      <c r="AEB125" s="503"/>
      <c r="AEC125" s="503"/>
      <c r="AED125" s="503"/>
      <c r="AEE125" s="503"/>
      <c r="AEF125" s="503"/>
      <c r="AEG125" s="503"/>
      <c r="AEH125" s="503"/>
      <c r="AEI125" s="503"/>
      <c r="AEJ125" s="503"/>
      <c r="AEK125" s="503"/>
      <c r="AEL125" s="503"/>
      <c r="AEM125" s="503"/>
      <c r="AEN125" s="503"/>
      <c r="AEO125" s="503"/>
      <c r="AEP125" s="503"/>
      <c r="AEQ125" s="503"/>
      <c r="AER125" s="503"/>
      <c r="AES125" s="503"/>
      <c r="AET125" s="503"/>
      <c r="AEU125" s="503"/>
      <c r="AEV125" s="503"/>
      <c r="AEW125" s="503"/>
      <c r="AEX125" s="503"/>
      <c r="AEY125" s="503"/>
      <c r="AEZ125" s="503"/>
      <c r="AFA125" s="503"/>
      <c r="AFB125" s="503"/>
      <c r="AFC125" s="503"/>
      <c r="AFD125" s="503"/>
      <c r="AFE125" s="503"/>
      <c r="AFF125" s="503"/>
      <c r="AFG125" s="503"/>
      <c r="AFH125" s="503"/>
      <c r="AFI125" s="503"/>
      <c r="AFJ125" s="503"/>
      <c r="AFK125" s="503"/>
      <c r="AFL125" s="503"/>
      <c r="AFM125" s="503"/>
      <c r="AFN125" s="503"/>
      <c r="AFO125" s="503"/>
      <c r="AFP125" s="503"/>
      <c r="AFQ125" s="503"/>
      <c r="AFR125" s="503"/>
      <c r="AFS125" s="503"/>
      <c r="AFT125" s="503"/>
      <c r="AFU125" s="503"/>
      <c r="AFV125" s="503"/>
      <c r="AFW125" s="503"/>
      <c r="AFX125" s="503"/>
      <c r="AFY125" s="503"/>
      <c r="AFZ125" s="503"/>
      <c r="AGA125" s="503"/>
      <c r="AGB125" s="503"/>
      <c r="AGC125" s="503"/>
      <c r="AGD125" s="503"/>
      <c r="AGE125" s="503"/>
      <c r="AGF125" s="503"/>
      <c r="AGG125" s="503"/>
      <c r="AGH125" s="503"/>
      <c r="AGI125" s="503"/>
      <c r="AGJ125" s="503"/>
      <c r="AGK125" s="503"/>
      <c r="AGL125" s="503"/>
      <c r="AGM125" s="503"/>
      <c r="AGN125" s="503"/>
      <c r="AGO125" s="503"/>
      <c r="AGP125" s="503"/>
      <c r="AGQ125" s="503"/>
      <c r="AGR125" s="503"/>
      <c r="AGS125" s="503"/>
      <c r="AGT125" s="503"/>
      <c r="AGU125" s="503"/>
      <c r="AGV125" s="503"/>
      <c r="AGW125" s="503"/>
      <c r="AGX125" s="503"/>
      <c r="AGY125" s="503"/>
      <c r="AGZ125" s="503"/>
      <c r="AHA125" s="503"/>
      <c r="AHB125" s="503"/>
      <c r="AHC125" s="503"/>
      <c r="AHD125" s="503"/>
      <c r="AHE125" s="503"/>
      <c r="AHF125" s="503"/>
      <c r="AHG125" s="503"/>
      <c r="AHH125" s="503"/>
      <c r="AHI125" s="503"/>
      <c r="AHJ125" s="503"/>
      <c r="AHK125" s="503"/>
      <c r="AHL125" s="503"/>
      <c r="AHM125" s="503"/>
      <c r="AHN125" s="503"/>
      <c r="AHO125" s="503"/>
      <c r="AHP125" s="503"/>
      <c r="AHQ125" s="503"/>
      <c r="AHR125" s="503"/>
      <c r="AHS125" s="503"/>
      <c r="AHT125" s="503"/>
      <c r="AHU125" s="503"/>
      <c r="AHV125" s="503"/>
      <c r="AHW125" s="503"/>
      <c r="AHX125" s="503"/>
      <c r="AHY125" s="503"/>
      <c r="AHZ125" s="503"/>
      <c r="AIA125" s="503"/>
      <c r="AIB125" s="503"/>
      <c r="AIC125" s="503"/>
      <c r="AID125" s="503"/>
      <c r="AIE125" s="503"/>
      <c r="AIF125" s="503"/>
      <c r="AIG125" s="503"/>
      <c r="AIH125" s="503"/>
      <c r="AII125" s="503"/>
      <c r="AIJ125" s="503"/>
      <c r="AIK125" s="503"/>
      <c r="AIL125" s="503"/>
      <c r="AIM125" s="503"/>
      <c r="AIN125" s="503"/>
      <c r="AIO125" s="503"/>
      <c r="AIP125" s="503"/>
      <c r="AIQ125" s="503"/>
      <c r="AIR125" s="503"/>
      <c r="AIS125" s="503"/>
      <c r="AIT125" s="503"/>
      <c r="AIU125" s="503"/>
      <c r="AIV125" s="503"/>
      <c r="AIW125" s="503"/>
      <c r="AIX125" s="503"/>
      <c r="AIY125" s="503"/>
      <c r="AIZ125" s="503"/>
      <c r="AJA125" s="503"/>
      <c r="AJB125" s="503"/>
      <c r="AJC125" s="503"/>
      <c r="AJD125" s="503"/>
      <c r="AJE125" s="503"/>
      <c r="AJF125" s="503"/>
      <c r="AJG125" s="503"/>
      <c r="AJH125" s="503"/>
      <c r="AJI125" s="503"/>
      <c r="AJJ125" s="503"/>
      <c r="AJK125" s="503"/>
      <c r="AJL125" s="503"/>
      <c r="AJM125" s="503"/>
      <c r="AJN125" s="503"/>
      <c r="AJO125" s="503"/>
      <c r="AJP125" s="503"/>
      <c r="AJQ125" s="503"/>
      <c r="AJR125" s="503"/>
      <c r="AJS125" s="503"/>
      <c r="AJT125" s="503"/>
      <c r="AJU125" s="503"/>
      <c r="AJV125" s="503"/>
      <c r="AJW125" s="503"/>
      <c r="AJX125" s="503"/>
      <c r="AJY125" s="503"/>
      <c r="AJZ125" s="503"/>
      <c r="AKA125" s="503"/>
      <c r="AKB125" s="503"/>
      <c r="AKC125" s="503"/>
      <c r="AKD125" s="503"/>
      <c r="AKE125" s="503"/>
      <c r="AKF125" s="503"/>
      <c r="AKG125" s="503"/>
      <c r="AKH125" s="503"/>
      <c r="AKI125" s="503"/>
      <c r="AKJ125" s="503"/>
      <c r="AKK125" s="503"/>
      <c r="AKL125" s="503"/>
      <c r="AKM125" s="503"/>
      <c r="AKN125" s="503"/>
      <c r="AKO125" s="503"/>
      <c r="AKP125" s="503"/>
      <c r="AKQ125" s="503"/>
      <c r="AKR125" s="503"/>
      <c r="AKS125" s="503"/>
      <c r="AKT125" s="503"/>
      <c r="AKU125" s="503"/>
      <c r="AKV125" s="503"/>
      <c r="AKW125" s="503"/>
      <c r="AKX125" s="503"/>
      <c r="AKY125" s="503"/>
      <c r="AKZ125" s="503"/>
      <c r="ALA125" s="503"/>
      <c r="ALB125" s="503"/>
      <c r="ALC125" s="503"/>
      <c r="ALD125" s="503"/>
      <c r="ALE125" s="503"/>
      <c r="ALF125" s="503"/>
      <c r="ALG125" s="503"/>
      <c r="ALH125" s="503"/>
      <c r="ALI125" s="503"/>
      <c r="ALJ125" s="503"/>
      <c r="ALK125" s="503"/>
      <c r="ALL125" s="503"/>
      <c r="ALM125" s="503"/>
      <c r="ALN125" s="503"/>
      <c r="ALO125" s="503"/>
      <c r="ALP125" s="503"/>
      <c r="ALQ125" s="503"/>
      <c r="ALR125" s="503"/>
      <c r="ALS125" s="503"/>
      <c r="ALT125" s="503"/>
      <c r="ALU125" s="503"/>
      <c r="ALV125" s="503"/>
      <c r="ALW125" s="503"/>
      <c r="ALX125" s="503"/>
      <c r="ALY125" s="503"/>
      <c r="ALZ125" s="503"/>
      <c r="AMA125" s="503"/>
      <c r="AMB125" s="503"/>
      <c r="AMC125" s="503"/>
      <c r="AMD125" s="503"/>
      <c r="AME125" s="503"/>
      <c r="AMF125" s="503"/>
      <c r="AMG125" s="503"/>
      <c r="AMH125" s="503"/>
      <c r="AMI125" s="503"/>
      <c r="AMJ125" s="503"/>
      <c r="AMK125" s="503"/>
    </row>
    <row r="126" customFormat="false" ht="20.25" hidden="false" customHeight="true" outlineLevel="0" collapsed="false">
      <c r="A126" s="436" t="n">
        <v>26</v>
      </c>
      <c r="B126" s="476" t="str">
        <f aca="false">B91</f>
        <v>Viçosa</v>
      </c>
      <c r="C126" s="476" t="str">
        <f aca="false">C91</f>
        <v>VCS</v>
      </c>
      <c r="D126" s="459" t="n">
        <f aca="false">D91</f>
        <v>0.04</v>
      </c>
      <c r="E126" s="529" t="n">
        <f aca="false">$E$100</f>
        <v>28.16</v>
      </c>
      <c r="F126" s="529" t="n">
        <f aca="false">ROUND((E126*$F$100),2)</f>
        <v>0.84</v>
      </c>
      <c r="G126" s="529" t="n">
        <f aca="false">F126+E126</f>
        <v>29</v>
      </c>
      <c r="H126" s="544" t="n">
        <f aca="false">ROUND((G126*$H$100),2)</f>
        <v>1.97</v>
      </c>
      <c r="I126" s="530" t="n">
        <f aca="false">G126+H126</f>
        <v>30.97</v>
      </c>
      <c r="J126" s="545" t="n">
        <f aca="false">ROUND((O126*$J$100),2)</f>
        <v>2.71</v>
      </c>
      <c r="K126" s="545" t="n">
        <f aca="false">ROUND((O126*$K$100),2)</f>
        <v>0.59</v>
      </c>
      <c r="L126" s="529" t="n">
        <f aca="false">O126*D126</f>
        <v>1.428</v>
      </c>
      <c r="M126" s="546" t="n">
        <f aca="false">SUM($J$100+$K$100+D126)</f>
        <v>0.1325</v>
      </c>
      <c r="N126" s="530" t="n">
        <f aca="false">SUM(J126:L126)</f>
        <v>4.728</v>
      </c>
      <c r="O126" s="523" t="n">
        <f aca="false">ROUND(I126/(1-M126),2)</f>
        <v>35.7</v>
      </c>
      <c r="P126" s="524"/>
      <c r="Q126" s="524"/>
      <c r="R126" s="524"/>
      <c r="S126" s="525"/>
      <c r="T126" s="479"/>
      <c r="U126" s="526"/>
      <c r="V126" s="526"/>
      <c r="W126" s="524"/>
      <c r="X126" s="527"/>
      <c r="Y126" s="479"/>
      <c r="Z126" s="485"/>
      <c r="AA126" s="258"/>
    </row>
    <row r="128" customFormat="false" ht="12.75" hidden="false" customHeight="false" outlineLevel="0" collapsed="false">
      <c r="P128" s="258"/>
      <c r="Q128" s="258"/>
      <c r="R128" s="258"/>
      <c r="S128" s="258"/>
      <c r="T128" s="258"/>
      <c r="U128" s="258"/>
      <c r="V128" s="258"/>
      <c r="W128" s="258"/>
      <c r="X128" s="258"/>
      <c r="Y128" s="258"/>
      <c r="Z128" s="258"/>
      <c r="AA128" s="258"/>
    </row>
    <row r="129" customFormat="false" ht="12.75" hidden="false" customHeight="false" outlineLevel="0" collapsed="false">
      <c r="P129" s="258"/>
      <c r="Q129" s="258"/>
      <c r="R129" s="258"/>
      <c r="S129" s="258"/>
      <c r="T129" s="258"/>
      <c r="U129" s="258"/>
      <c r="V129" s="258"/>
      <c r="W129" s="258"/>
      <c r="X129" s="258"/>
      <c r="Y129" s="258"/>
      <c r="Z129" s="258"/>
      <c r="AA129" s="258"/>
    </row>
    <row r="130" customFormat="false" ht="12.75" hidden="false" customHeight="false" outlineLevel="0" collapsed="false">
      <c r="P130" s="258"/>
      <c r="Q130" s="258"/>
      <c r="R130" s="258"/>
      <c r="S130" s="258"/>
      <c r="T130" s="258"/>
      <c r="U130" s="258"/>
      <c r="V130" s="258"/>
      <c r="W130" s="258"/>
      <c r="X130" s="258"/>
      <c r="Y130" s="258"/>
      <c r="Z130" s="258"/>
      <c r="AA130" s="258"/>
    </row>
  </sheetData>
  <sheetProtection sheet="true" password="d3be" objects="true" scenarios="true"/>
  <mergeCells count="104">
    <mergeCell ref="A5:G5"/>
    <mergeCell ref="A6:G6"/>
    <mergeCell ref="A7:G7"/>
    <mergeCell ref="A8:D8"/>
    <mergeCell ref="E8:G8"/>
    <mergeCell ref="A9:C9"/>
    <mergeCell ref="D9:G9"/>
    <mergeCell ref="A10:B10"/>
    <mergeCell ref="E10:G10"/>
    <mergeCell ref="A11:B11"/>
    <mergeCell ref="E11:G11"/>
    <mergeCell ref="A12:C12"/>
    <mergeCell ref="E12:G12"/>
    <mergeCell ref="A13:D13"/>
    <mergeCell ref="E13:G13"/>
    <mergeCell ref="A14:G14"/>
    <mergeCell ref="B15:C15"/>
    <mergeCell ref="D15:G15"/>
    <mergeCell ref="B16:C16"/>
    <mergeCell ref="D16:G16"/>
    <mergeCell ref="D17:G17"/>
    <mergeCell ref="A19:G19"/>
    <mergeCell ref="A20:B20"/>
    <mergeCell ref="E20:G20"/>
    <mergeCell ref="A24:G24"/>
    <mergeCell ref="A29:G29"/>
    <mergeCell ref="E30:G30"/>
    <mergeCell ref="E31:G31"/>
    <mergeCell ref="E32:G32"/>
    <mergeCell ref="E33:G33"/>
    <mergeCell ref="A35:G35"/>
    <mergeCell ref="A36:C36"/>
    <mergeCell ref="E36:G36"/>
    <mergeCell ref="A37:B37"/>
    <mergeCell ref="C37:D37"/>
    <mergeCell ref="E37:G37"/>
    <mergeCell ref="A38:B38"/>
    <mergeCell ref="C38:D38"/>
    <mergeCell ref="E38:G38"/>
    <mergeCell ref="A39:B39"/>
    <mergeCell ref="C39:D39"/>
    <mergeCell ref="E39:G39"/>
    <mergeCell ref="A41:G41"/>
    <mergeCell ref="A42:B42"/>
    <mergeCell ref="E42:G42"/>
    <mergeCell ref="A43:B43"/>
    <mergeCell ref="E43:G43"/>
    <mergeCell ref="A44:G44"/>
    <mergeCell ref="F45:G45"/>
    <mergeCell ref="F46:G46"/>
    <mergeCell ref="F47:G47"/>
    <mergeCell ref="E48:G48"/>
    <mergeCell ref="E49:G49"/>
    <mergeCell ref="A51:G51"/>
    <mergeCell ref="F52:G52"/>
    <mergeCell ref="F53:G53"/>
    <mergeCell ref="F54:G54"/>
    <mergeCell ref="A59:AA59"/>
    <mergeCell ref="A60:A65"/>
    <mergeCell ref="B60:B65"/>
    <mergeCell ref="C60:C65"/>
    <mergeCell ref="D60:D65"/>
    <mergeCell ref="E60:E65"/>
    <mergeCell ref="F60:AA60"/>
    <mergeCell ref="F61:P61"/>
    <mergeCell ref="Q61:AA61"/>
    <mergeCell ref="G62:I62"/>
    <mergeCell ref="J62:J65"/>
    <mergeCell ref="K62:O62"/>
    <mergeCell ref="P62:P65"/>
    <mergeCell ref="R62:T62"/>
    <mergeCell ref="U62:U65"/>
    <mergeCell ref="V62:Z62"/>
    <mergeCell ref="AA62:AA65"/>
    <mergeCell ref="G63:G64"/>
    <mergeCell ref="H63:H65"/>
    <mergeCell ref="I63:I64"/>
    <mergeCell ref="K63:O63"/>
    <mergeCell ref="R63:R64"/>
    <mergeCell ref="S63:S65"/>
    <mergeCell ref="T63:T64"/>
    <mergeCell ref="V63:Z63"/>
    <mergeCell ref="M64:M65"/>
    <mergeCell ref="N64:O64"/>
    <mergeCell ref="X64:X65"/>
    <mergeCell ref="Y64:Z64"/>
    <mergeCell ref="A94:O94"/>
    <mergeCell ref="A95:A100"/>
    <mergeCell ref="B95:B100"/>
    <mergeCell ref="C95:C100"/>
    <mergeCell ref="D95:D100"/>
    <mergeCell ref="E95:O95"/>
    <mergeCell ref="E96:O96"/>
    <mergeCell ref="E97:E99"/>
    <mergeCell ref="F97:H97"/>
    <mergeCell ref="I97:I100"/>
    <mergeCell ref="J97:N97"/>
    <mergeCell ref="O97:O100"/>
    <mergeCell ref="F98:F99"/>
    <mergeCell ref="G98:G100"/>
    <mergeCell ref="H98:H99"/>
    <mergeCell ref="J98:N98"/>
    <mergeCell ref="L99:L100"/>
    <mergeCell ref="M99:N99"/>
  </mergeCells>
  <printOptions headings="false" gridLines="false" gridLinesSet="true" horizontalCentered="true" verticalCentered="false"/>
  <pageMargins left="0.196527777777778" right="0.196527777777778" top="0.196527777777778" bottom="0.196527777777778" header="0.511811023622047" footer="0.511811023622047"/>
  <pageSetup paperSize="9" scale="49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8" man="true" max="16383" min="0"/>
  </row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87"/>
  <sheetViews>
    <sheetView showFormulas="false" showGridLines="false" showRowColHeaders="true" showZeros="true" rightToLeft="false" tabSelected="false" showOutlineSymbols="true" defaultGridColor="true" view="normal" topLeftCell="A17" colorId="64" zoomScale="80" zoomScaleNormal="80" zoomScalePageLayoutView="100" workbookViewId="0">
      <selection pane="topLeft" activeCell="A27" activeCellId="0" sqref="A27"/>
    </sheetView>
  </sheetViews>
  <sheetFormatPr defaultColWidth="8.83203125" defaultRowHeight="12.75" zeroHeight="false" outlineLevelRow="0" outlineLevelCol="0"/>
  <cols>
    <col collapsed="false" customWidth="true" hidden="false" outlineLevel="0" max="1" min="1" style="281" width="10.16"/>
    <col collapsed="false" customWidth="true" hidden="false" outlineLevel="0" max="2" min="2" style="281" width="7.33"/>
    <col collapsed="false" customWidth="true" hidden="false" outlineLevel="0" max="3" min="3" style="281" width="14.66"/>
    <col collapsed="false" customWidth="true" hidden="false" outlineLevel="0" max="4" min="4" style="281" width="12"/>
    <col collapsed="false" customWidth="true" hidden="false" outlineLevel="0" max="5" min="5" style="281" width="10.16"/>
    <col collapsed="false" customWidth="true" hidden="false" outlineLevel="0" max="6" min="6" style="281" width="11.16"/>
    <col collapsed="false" customWidth="true" hidden="false" outlineLevel="0" max="7" min="7" style="547" width="13.66"/>
    <col collapsed="false" customWidth="true" hidden="false" outlineLevel="0" max="10" min="8" style="281" width="13.66"/>
    <col collapsed="false" customWidth="true" hidden="false" outlineLevel="0" max="11" min="11" style="281" width="14.83"/>
    <col collapsed="false" customWidth="true" hidden="false" outlineLevel="0" max="12" min="12" style="281" width="14.5"/>
    <col collapsed="false" customWidth="true" hidden="false" outlineLevel="0" max="255" min="13" style="281" width="9.16"/>
    <col collapsed="false" customWidth="true" hidden="false" outlineLevel="0" max="1025" min="256" style="0" width="9.16"/>
  </cols>
  <sheetData>
    <row r="1" customFormat="false" ht="15" hidden="false" customHeight="true" outlineLevel="0" collapsed="false">
      <c r="A1" s="548"/>
      <c r="B1" s="221" t="s">
        <v>0</v>
      </c>
      <c r="C1" s="221"/>
      <c r="D1" s="221"/>
      <c r="E1" s="221"/>
      <c r="F1" s="549"/>
      <c r="G1" s="550"/>
      <c r="H1" s="551"/>
      <c r="I1" s="551"/>
      <c r="J1" s="551"/>
      <c r="K1" s="551"/>
      <c r="L1" s="552"/>
    </row>
    <row r="2" customFormat="false" ht="16.5" hidden="false" customHeight="true" outlineLevel="0" collapsed="false">
      <c r="A2" s="262"/>
      <c r="B2" s="93" t="s">
        <v>42</v>
      </c>
      <c r="C2" s="93"/>
      <c r="D2" s="93"/>
      <c r="E2" s="93"/>
      <c r="F2" s="553"/>
      <c r="G2" s="554"/>
      <c r="L2" s="555"/>
    </row>
    <row r="3" customFormat="false" ht="48.75" hidden="false" customHeight="true" outlineLevel="0" collapsed="false">
      <c r="A3" s="556" t="s">
        <v>388</v>
      </c>
      <c r="B3" s="556"/>
      <c r="C3" s="556"/>
      <c r="D3" s="556"/>
      <c r="E3" s="556"/>
      <c r="F3" s="556"/>
      <c r="G3" s="556"/>
      <c r="H3" s="556"/>
      <c r="I3" s="556"/>
      <c r="J3" s="556"/>
      <c r="K3" s="556"/>
      <c r="L3" s="556"/>
    </row>
    <row r="4" customFormat="false" ht="20.25" hidden="false" customHeight="true" outlineLevel="0" collapsed="false">
      <c r="A4" s="557" t="s">
        <v>3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</row>
    <row r="5" customFormat="false" ht="18.75" hidden="false" customHeight="true" outlineLevel="0" collapsed="false">
      <c r="A5" s="558" t="s">
        <v>389</v>
      </c>
      <c r="B5" s="558"/>
      <c r="C5" s="558"/>
      <c r="D5" s="558"/>
      <c r="E5" s="558"/>
      <c r="F5" s="558"/>
      <c r="G5" s="558"/>
      <c r="H5" s="558"/>
      <c r="I5" s="558"/>
      <c r="J5" s="558"/>
      <c r="K5" s="558"/>
      <c r="L5" s="558"/>
    </row>
    <row r="6" customFormat="false" ht="12.75" hidden="false" customHeight="false" outlineLevel="0" collapsed="false">
      <c r="A6" s="559" t="s">
        <v>390</v>
      </c>
      <c r="B6" s="559"/>
      <c r="C6" s="559"/>
      <c r="D6" s="559"/>
      <c r="E6" s="559"/>
      <c r="F6" s="559"/>
      <c r="G6" s="560" t="str">
        <f aca="false">Dados!$A$7</f>
        <v>CCT 2026 – MG000731/2026 (BH e outras) e MG000730/2026 (Juiz de Fora) – Data base da categoria 01 de janeiro</v>
      </c>
      <c r="H6" s="560"/>
      <c r="I6" s="560"/>
      <c r="J6" s="560"/>
      <c r="K6" s="560"/>
      <c r="L6" s="560"/>
    </row>
    <row r="7" customFormat="false" ht="23.25" hidden="false" customHeight="true" outlineLevel="0" collapsed="false">
      <c r="A7" s="268" t="s">
        <v>391</v>
      </c>
      <c r="B7" s="268"/>
      <c r="C7" s="268"/>
      <c r="D7" s="268"/>
      <c r="E7" s="268"/>
      <c r="F7" s="268"/>
      <c r="G7" s="268"/>
      <c r="H7" s="268"/>
      <c r="I7" s="561" t="s">
        <v>102</v>
      </c>
      <c r="J7" s="561"/>
      <c r="K7" s="561"/>
      <c r="L7" s="561"/>
    </row>
    <row r="8" customFormat="false" ht="16.5" hidden="false" customHeight="true" outlineLevel="0" collapsed="false">
      <c r="A8" s="562" t="s">
        <v>392</v>
      </c>
      <c r="B8" s="562"/>
      <c r="C8" s="562"/>
      <c r="D8" s="562"/>
      <c r="E8" s="562"/>
      <c r="F8" s="562"/>
      <c r="G8" s="562"/>
      <c r="H8" s="562"/>
      <c r="I8" s="562"/>
      <c r="J8" s="562"/>
      <c r="K8" s="562"/>
      <c r="L8" s="562"/>
    </row>
    <row r="9" customFormat="false" ht="12.75" hidden="false" customHeight="true" outlineLevel="0" collapsed="false">
      <c r="A9" s="563" t="s">
        <v>205</v>
      </c>
      <c r="B9" s="564" t="s">
        <v>393</v>
      </c>
      <c r="C9" s="565" t="s">
        <v>394</v>
      </c>
      <c r="D9" s="565"/>
      <c r="E9" s="566" t="s">
        <v>395</v>
      </c>
      <c r="F9" s="567" t="s">
        <v>396</v>
      </c>
      <c r="G9" s="568"/>
      <c r="H9" s="568"/>
      <c r="I9" s="568"/>
      <c r="J9" s="568"/>
      <c r="K9" s="568"/>
      <c r="L9" s="568"/>
    </row>
    <row r="10" customFormat="false" ht="68.25" hidden="false" customHeight="true" outlineLevel="0" collapsed="false">
      <c r="A10" s="563"/>
      <c r="B10" s="564"/>
      <c r="C10" s="565"/>
      <c r="D10" s="565"/>
      <c r="E10" s="566"/>
      <c r="F10" s="566"/>
      <c r="G10" s="569" t="s">
        <v>137</v>
      </c>
      <c r="H10" s="569" t="s">
        <v>138</v>
      </c>
      <c r="I10" s="569" t="s">
        <v>139</v>
      </c>
      <c r="J10" s="569" t="s">
        <v>397</v>
      </c>
      <c r="K10" s="569" t="s">
        <v>398</v>
      </c>
      <c r="L10" s="570" t="s">
        <v>399</v>
      </c>
    </row>
    <row r="11" customFormat="false" ht="18" hidden="false" customHeight="true" outlineLevel="0" collapsed="false">
      <c r="A11" s="571" t="s">
        <v>400</v>
      </c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3"/>
    </row>
    <row r="12" customFormat="false" ht="18" hidden="false" customHeight="true" outlineLevel="0" collapsed="false">
      <c r="A12" s="574" t="n">
        <v>1</v>
      </c>
      <c r="B12" s="575" t="n">
        <v>1</v>
      </c>
      <c r="C12" s="576" t="s">
        <v>401</v>
      </c>
      <c r="D12" s="576"/>
      <c r="E12" s="577" t="n">
        <v>220</v>
      </c>
      <c r="F12" s="578" t="n">
        <f aca="false">Dados!F8</f>
        <v>2524.9</v>
      </c>
      <c r="G12" s="579" t="n">
        <f aca="false">F12</f>
        <v>2524.9</v>
      </c>
      <c r="H12" s="579" t="n">
        <f aca="false">F12</f>
        <v>2524.9</v>
      </c>
      <c r="I12" s="580" t="n">
        <f aca="false">F12</f>
        <v>2524.9</v>
      </c>
      <c r="J12" s="580" t="n">
        <v>0</v>
      </c>
      <c r="K12" s="580" t="n">
        <v>0</v>
      </c>
      <c r="L12" s="581" t="n">
        <f aca="false">F12</f>
        <v>2524.9</v>
      </c>
    </row>
    <row r="13" customFormat="false" ht="18" hidden="false" customHeight="true" outlineLevel="0" collapsed="false">
      <c r="A13" s="574"/>
      <c r="B13" s="575"/>
      <c r="C13" s="582" t="s">
        <v>293</v>
      </c>
      <c r="D13" s="582"/>
      <c r="E13" s="582"/>
      <c r="F13" s="583" t="n">
        <v>0.3</v>
      </c>
      <c r="G13" s="584" t="n">
        <f aca="false">ROUND(($F$13*G12),2)</f>
        <v>757.47</v>
      </c>
      <c r="H13" s="584" t="n">
        <f aca="false">ROUND(($F$13*H12),2)</f>
        <v>757.47</v>
      </c>
      <c r="I13" s="584" t="n">
        <f aca="false">ROUND(($F$13*I12),2)</f>
        <v>757.47</v>
      </c>
      <c r="J13" s="584" t="n">
        <v>0</v>
      </c>
      <c r="K13" s="584" t="n">
        <f aca="false">ROUND(($F$13*K12),2)</f>
        <v>0</v>
      </c>
      <c r="L13" s="585" t="n">
        <f aca="false">ROUND(($F$13*L12),2)</f>
        <v>757.47</v>
      </c>
    </row>
    <row r="14" customFormat="false" ht="18" hidden="false" customHeight="true" outlineLevel="0" collapsed="false">
      <c r="A14" s="574"/>
      <c r="B14" s="575"/>
      <c r="C14" s="586" t="s">
        <v>402</v>
      </c>
      <c r="D14" s="586"/>
      <c r="E14" s="586"/>
      <c r="F14" s="586"/>
      <c r="G14" s="276" t="n">
        <f aca="false">SUM(G12:G13)</f>
        <v>3282.37</v>
      </c>
      <c r="H14" s="276" t="n">
        <f aca="false">SUM(H12:H13)</f>
        <v>3282.37</v>
      </c>
      <c r="I14" s="276" t="n">
        <f aca="false">SUM(I12:I13)</f>
        <v>3282.37</v>
      </c>
      <c r="J14" s="276" t="n">
        <f aca="false">SUM(J12:J13)</f>
        <v>0</v>
      </c>
      <c r="K14" s="276" t="n">
        <f aca="false">SUM(K12:K13)</f>
        <v>0</v>
      </c>
      <c r="L14" s="587" t="n">
        <f aca="false">SUM(L12:L13)</f>
        <v>3282.37</v>
      </c>
    </row>
    <row r="15" customFormat="false" ht="18" hidden="false" customHeight="true" outlineLevel="0" collapsed="false">
      <c r="A15" s="574"/>
      <c r="B15" s="575"/>
      <c r="C15" s="588" t="s">
        <v>122</v>
      </c>
      <c r="D15" s="588"/>
      <c r="E15" s="588"/>
      <c r="F15" s="589" t="n">
        <v>0</v>
      </c>
      <c r="G15" s="462" t="n">
        <f aca="false">IF(Dados!$P$13="SIM",Dados!$Q$13,0)</f>
        <v>0</v>
      </c>
      <c r="H15" s="462" t="n">
        <f aca="false">IF(Dados!$P$13="SIM",Dados!$Q$13,0)</f>
        <v>0</v>
      </c>
      <c r="I15" s="276" t="n">
        <v>0</v>
      </c>
      <c r="J15" s="276" t="n">
        <v>0</v>
      </c>
      <c r="K15" s="276" t="n">
        <v>0</v>
      </c>
      <c r="L15" s="587" t="n">
        <v>0</v>
      </c>
    </row>
    <row r="16" customFormat="false" ht="27" hidden="false" customHeight="true" outlineLevel="0" collapsed="false">
      <c r="A16" s="574"/>
      <c r="B16" s="575"/>
      <c r="C16" s="588" t="s">
        <v>403</v>
      </c>
      <c r="D16" s="588"/>
      <c r="E16" s="590"/>
      <c r="F16" s="591" t="n">
        <v>0</v>
      </c>
      <c r="G16" s="276" t="n">
        <v>0</v>
      </c>
      <c r="H16" s="276" t="n">
        <v>0</v>
      </c>
      <c r="I16" s="578" t="n">
        <v>0</v>
      </c>
      <c r="J16" s="578" t="n">
        <v>0</v>
      </c>
      <c r="K16" s="578" t="n">
        <v>0</v>
      </c>
      <c r="L16" s="592" t="n">
        <v>0</v>
      </c>
      <c r="O16" s="320"/>
    </row>
    <row r="17" customFormat="false" ht="18" hidden="false" customHeight="true" outlineLevel="0" collapsed="false">
      <c r="A17" s="574"/>
      <c r="B17" s="575"/>
      <c r="C17" s="582" t="s">
        <v>404</v>
      </c>
      <c r="D17" s="582"/>
      <c r="E17" s="590"/>
      <c r="F17" s="591" t="n">
        <v>0.5</v>
      </c>
      <c r="G17" s="593" t="n">
        <v>0</v>
      </c>
      <c r="H17" s="593" t="n">
        <f aca="false">ROUND((H12*F17),2)</f>
        <v>1262.45</v>
      </c>
      <c r="I17" s="594" t="n">
        <v>0</v>
      </c>
      <c r="J17" s="594" t="n">
        <v>0</v>
      </c>
      <c r="K17" s="594" t="n">
        <v>0</v>
      </c>
      <c r="L17" s="595" t="n">
        <v>0</v>
      </c>
    </row>
    <row r="18" customFormat="false" ht="18" hidden="false" customHeight="true" outlineLevel="0" collapsed="false">
      <c r="A18" s="574"/>
      <c r="B18" s="575"/>
      <c r="C18" s="596" t="s">
        <v>117</v>
      </c>
      <c r="D18" s="597"/>
      <c r="E18" s="598" t="n">
        <f aca="false">Dados!O10</f>
        <v>15.21</v>
      </c>
      <c r="F18" s="599" t="n">
        <f aca="false">Dados!K12</f>
        <v>0.4</v>
      </c>
      <c r="G18" s="593" t="n">
        <v>0</v>
      </c>
      <c r="H18" s="593" t="n">
        <v>0</v>
      </c>
      <c r="I18" s="593" t="n">
        <v>0</v>
      </c>
      <c r="J18" s="593" t="n">
        <f aca="false">($F$18*J14/220)*7*$E$18</f>
        <v>0</v>
      </c>
      <c r="K18" s="593" t="n">
        <v>0</v>
      </c>
      <c r="L18" s="595" t="n">
        <f aca="false">((($F$18*L14/220)*7)*$E$18)</f>
        <v>635.407152545455</v>
      </c>
    </row>
    <row r="19" customFormat="false" ht="18" hidden="false" customHeight="true" outlineLevel="0" collapsed="false">
      <c r="A19" s="574"/>
      <c r="B19" s="575"/>
      <c r="C19" s="600" t="s">
        <v>336</v>
      </c>
      <c r="D19" s="600"/>
      <c r="E19" s="600"/>
      <c r="F19" s="601" t="n">
        <v>0.2</v>
      </c>
      <c r="G19" s="593" t="n">
        <f aca="false">G18*$F$19</f>
        <v>0</v>
      </c>
      <c r="H19" s="593" t="n">
        <f aca="false">H18*$F$19</f>
        <v>0</v>
      </c>
      <c r="I19" s="593" t="n">
        <f aca="false">I18*$F$19</f>
        <v>0</v>
      </c>
      <c r="J19" s="593" t="n">
        <f aca="false">J18*$F$19</f>
        <v>0</v>
      </c>
      <c r="K19" s="593" t="n">
        <f aca="false">K18*$F$19</f>
        <v>0</v>
      </c>
      <c r="L19" s="595" t="n">
        <f aca="false">L18*$F$19</f>
        <v>127.081430509091</v>
      </c>
    </row>
    <row r="20" customFormat="false" ht="18" hidden="false" customHeight="true" outlineLevel="0" collapsed="false">
      <c r="A20" s="574"/>
      <c r="B20" s="575"/>
      <c r="C20" s="602" t="s">
        <v>405</v>
      </c>
      <c r="D20" s="602"/>
      <c r="E20" s="602"/>
      <c r="F20" s="602"/>
      <c r="G20" s="603" t="n">
        <f aca="false">SUM(G14:G19)</f>
        <v>3282.37</v>
      </c>
      <c r="H20" s="603" t="n">
        <f aca="false">SUM(H14:H19)</f>
        <v>4544.82</v>
      </c>
      <c r="I20" s="603" t="n">
        <f aca="false">SUM(I14:I19)</f>
        <v>3282.37</v>
      </c>
      <c r="J20" s="603" t="n">
        <f aca="false">SUM(J14:J19)</f>
        <v>0</v>
      </c>
      <c r="K20" s="603" t="n">
        <f aca="false">SUM(K14:K19)</f>
        <v>0</v>
      </c>
      <c r="L20" s="604" t="n">
        <f aca="false">SUM(L14:L19)</f>
        <v>4044.85858305455</v>
      </c>
    </row>
    <row r="21" customFormat="false" ht="18" hidden="false" customHeight="true" outlineLevel="0" collapsed="false">
      <c r="A21" s="574"/>
      <c r="B21" s="575"/>
      <c r="C21" s="605" t="s">
        <v>406</v>
      </c>
      <c r="D21" s="605"/>
      <c r="E21" s="605"/>
      <c r="F21" s="606" t="n">
        <f aca="false">Encargos!C58</f>
        <v>0.764</v>
      </c>
      <c r="G21" s="579" t="n">
        <f aca="false">ROUND(($F$21*G20),2)</f>
        <v>2507.73</v>
      </c>
      <c r="H21" s="579" t="n">
        <f aca="false">ROUND(($F$21*H20),2)</f>
        <v>3472.24</v>
      </c>
      <c r="I21" s="579" t="n">
        <f aca="false">ROUND(($F$21*I20),2)</f>
        <v>2507.73</v>
      </c>
      <c r="J21" s="579" t="n">
        <f aca="false">ROUND(($F$21*J20),2)</f>
        <v>0</v>
      </c>
      <c r="K21" s="579" t="n">
        <f aca="false">ROUND(($F$21*K20),2)</f>
        <v>0</v>
      </c>
      <c r="L21" s="581" t="n">
        <f aca="false">ROUND(($F$21*L20),2)</f>
        <v>3090.27</v>
      </c>
    </row>
    <row r="22" customFormat="false" ht="43.5" hidden="false" customHeight="true" outlineLevel="0" collapsed="false">
      <c r="A22" s="574"/>
      <c r="B22" s="575"/>
      <c r="C22" s="607" t="s">
        <v>341</v>
      </c>
      <c r="D22" s="607" t="n">
        <f aca="false">Dados!O11</f>
        <v>4.97</v>
      </c>
      <c r="E22" s="608" t="n">
        <f aca="false">Dados!E15</f>
        <v>22</v>
      </c>
      <c r="F22" s="593" t="n">
        <f aca="false">Dados!O10</f>
        <v>15.21</v>
      </c>
      <c r="G22" s="584" t="n">
        <v>0</v>
      </c>
      <c r="H22" s="584" t="n">
        <v>0</v>
      </c>
      <c r="I22" s="609" t="n">
        <v>0</v>
      </c>
      <c r="J22" s="584" t="n">
        <v>0</v>
      </c>
      <c r="K22" s="584" t="n">
        <f aca="false">ROUND((((K14/220)+((K14/220)*0.6))*$F$22),2)</f>
        <v>0</v>
      </c>
      <c r="L22" s="585" t="n">
        <f aca="false">ROUND((((L14/220)+((L14/220)*0.6))*$F$22),2)</f>
        <v>363.09</v>
      </c>
    </row>
    <row r="23" customFormat="false" ht="18" hidden="false" customHeight="true" outlineLevel="0" collapsed="false">
      <c r="A23" s="610" t="s">
        <v>407</v>
      </c>
      <c r="B23" s="610"/>
      <c r="C23" s="610"/>
      <c r="D23" s="610"/>
      <c r="E23" s="610"/>
      <c r="F23" s="610"/>
      <c r="G23" s="611" t="n">
        <f aca="false">SUM(G20:G22)</f>
        <v>5790.1</v>
      </c>
      <c r="H23" s="611" t="n">
        <f aca="false">SUM(H20:H22)</f>
        <v>8017.06</v>
      </c>
      <c r="I23" s="611" t="n">
        <f aca="false">SUM(I20:I22)</f>
        <v>5790.1</v>
      </c>
      <c r="J23" s="611" t="n">
        <f aca="false">SUM(J20:J22)</f>
        <v>0</v>
      </c>
      <c r="K23" s="611" t="n">
        <f aca="false">SUM(K20:K22)</f>
        <v>0</v>
      </c>
      <c r="L23" s="612" t="n">
        <f aca="false">SUM(L20:L22)</f>
        <v>7498.21858305455</v>
      </c>
    </row>
    <row r="24" customFormat="false" ht="18" hidden="false" customHeight="true" outlineLevel="0" collapsed="false">
      <c r="A24" s="613" t="s">
        <v>408</v>
      </c>
      <c r="B24" s="613"/>
      <c r="C24" s="613"/>
      <c r="D24" s="613"/>
      <c r="E24" s="613"/>
      <c r="F24" s="613"/>
      <c r="G24" s="613"/>
      <c r="H24" s="613"/>
      <c r="I24" s="613"/>
      <c r="J24" s="613"/>
      <c r="K24" s="613"/>
      <c r="L24" s="613"/>
    </row>
    <row r="25" customFormat="false" ht="18" hidden="false" customHeight="true" outlineLevel="0" collapsed="false">
      <c r="A25" s="614" t="s">
        <v>205</v>
      </c>
      <c r="B25" s="614"/>
      <c r="C25" s="496" t="s">
        <v>409</v>
      </c>
      <c r="D25" s="496"/>
      <c r="E25" s="615" t="s">
        <v>206</v>
      </c>
      <c r="F25" s="616" t="s">
        <v>410</v>
      </c>
      <c r="G25" s="616"/>
      <c r="H25" s="616"/>
      <c r="I25" s="616"/>
      <c r="J25" s="616"/>
      <c r="K25" s="616"/>
      <c r="L25" s="616"/>
    </row>
    <row r="26" customFormat="false" ht="18" hidden="false" customHeight="true" outlineLevel="0" collapsed="false">
      <c r="A26" s="617" t="s">
        <v>107</v>
      </c>
      <c r="B26" s="617"/>
      <c r="C26" s="617"/>
      <c r="D26" s="577"/>
      <c r="E26" s="618"/>
      <c r="F26" s="619"/>
      <c r="G26" s="579" t="n">
        <f aca="false">Dados!$F$9</f>
        <v>82.45</v>
      </c>
      <c r="H26" s="579" t="n">
        <f aca="false">Dados!$F$9</f>
        <v>82.45</v>
      </c>
      <c r="I26" s="579" t="n">
        <f aca="false">Dados!$F$9</f>
        <v>82.45</v>
      </c>
      <c r="J26" s="579" t="n">
        <v>0</v>
      </c>
      <c r="K26" s="579" t="n">
        <v>0</v>
      </c>
      <c r="L26" s="581" t="n">
        <f aca="false">Dados!$F$9</f>
        <v>82.45</v>
      </c>
    </row>
    <row r="27" customFormat="false" ht="18" hidden="false" customHeight="true" outlineLevel="0" collapsed="false">
      <c r="A27" s="274" t="s">
        <v>110</v>
      </c>
      <c r="B27" s="274"/>
      <c r="C27" s="274"/>
      <c r="D27" s="275"/>
      <c r="E27" s="532"/>
      <c r="F27" s="532"/>
      <c r="G27" s="593" t="n">
        <f aca="false">Dados!$F$10</f>
        <v>20.7</v>
      </c>
      <c r="H27" s="593" t="n">
        <f aca="false">Dados!$F$10</f>
        <v>20.7</v>
      </c>
      <c r="I27" s="593" t="n">
        <f aca="false">Dados!$F$10</f>
        <v>20.7</v>
      </c>
      <c r="J27" s="593" t="n">
        <v>0</v>
      </c>
      <c r="K27" s="593" t="n">
        <v>0</v>
      </c>
      <c r="L27" s="595" t="n">
        <f aca="false">Dados!$F$10</f>
        <v>20.7</v>
      </c>
    </row>
    <row r="28" customFormat="false" ht="24.75" hidden="false" customHeight="true" outlineLevel="0" collapsed="false">
      <c r="A28" s="620" t="s">
        <v>411</v>
      </c>
      <c r="B28" s="620"/>
      <c r="C28" s="620"/>
      <c r="D28" s="607"/>
      <c r="E28" s="593"/>
      <c r="F28" s="593"/>
      <c r="G28" s="593" t="n">
        <f aca="false">Dados!$F$11</f>
        <v>4</v>
      </c>
      <c r="H28" s="593" t="n">
        <f aca="false">Dados!$F$11</f>
        <v>4</v>
      </c>
      <c r="I28" s="593" t="n">
        <f aca="false">Dados!$F$11</f>
        <v>4</v>
      </c>
      <c r="J28" s="593" t="n">
        <v>0</v>
      </c>
      <c r="K28" s="593" t="n">
        <v>0</v>
      </c>
      <c r="L28" s="595" t="n">
        <f aca="false">Dados!$F$11</f>
        <v>4</v>
      </c>
    </row>
    <row r="29" customFormat="false" ht="18" hidden="false" customHeight="true" outlineLevel="0" collapsed="false">
      <c r="A29" s="621" t="s">
        <v>116</v>
      </c>
      <c r="B29" s="621"/>
      <c r="C29" s="621"/>
      <c r="D29" s="577"/>
      <c r="E29" s="618"/>
      <c r="F29" s="622"/>
      <c r="G29" s="593" t="n">
        <f aca="false">Dados!$F$12</f>
        <v>156.95</v>
      </c>
      <c r="H29" s="593" t="n">
        <f aca="false">Dados!$F$12</f>
        <v>156.95</v>
      </c>
      <c r="I29" s="593" t="n">
        <f aca="false">Dados!$F$12</f>
        <v>156.95</v>
      </c>
      <c r="J29" s="593" t="n">
        <v>0</v>
      </c>
      <c r="K29" s="593" t="n">
        <v>0</v>
      </c>
      <c r="L29" s="595" t="n">
        <f aca="false">Dados!$F$12</f>
        <v>156.95</v>
      </c>
    </row>
    <row r="30" customFormat="false" ht="18" hidden="false" customHeight="true" outlineLevel="0" collapsed="false">
      <c r="A30" s="620" t="s">
        <v>412</v>
      </c>
      <c r="B30" s="620"/>
      <c r="C30" s="620"/>
      <c r="D30" s="275"/>
      <c r="E30" s="532"/>
      <c r="F30" s="623"/>
      <c r="G30" s="593" t="n">
        <f aca="false">Dados!$F$13</f>
        <v>21.17</v>
      </c>
      <c r="H30" s="593" t="n">
        <f aca="false">Dados!$F$13</f>
        <v>21.17</v>
      </c>
      <c r="I30" s="593" t="n">
        <f aca="false">Dados!$F$13</f>
        <v>21.17</v>
      </c>
      <c r="J30" s="593" t="n">
        <v>0</v>
      </c>
      <c r="K30" s="593" t="n">
        <v>0</v>
      </c>
      <c r="L30" s="595" t="n">
        <f aca="false">Dados!$F$13</f>
        <v>21.17</v>
      </c>
    </row>
    <row r="31" customFormat="false" ht="18" hidden="false" customHeight="true" outlineLevel="0" collapsed="false">
      <c r="A31" s="274" t="s">
        <v>125</v>
      </c>
      <c r="B31" s="274"/>
      <c r="C31" s="274"/>
      <c r="D31" s="275"/>
      <c r="E31" s="593"/>
      <c r="F31" s="623"/>
      <c r="G31" s="593" t="n">
        <f aca="false">Dados!$F$14</f>
        <v>210.57</v>
      </c>
      <c r="H31" s="593" t="n">
        <f aca="false">Dados!$F$14</f>
        <v>210.57</v>
      </c>
      <c r="I31" s="593" t="n">
        <f aca="false">Dados!$F$14</f>
        <v>210.57</v>
      </c>
      <c r="J31" s="593" t="n">
        <v>0</v>
      </c>
      <c r="K31" s="593" t="n">
        <v>0</v>
      </c>
      <c r="L31" s="595" t="n">
        <f aca="false">Dados!$F$14</f>
        <v>210.57</v>
      </c>
    </row>
    <row r="32" customFormat="false" ht="18" hidden="false" customHeight="true" outlineLevel="0" collapsed="false">
      <c r="A32" s="624" t="s">
        <v>126</v>
      </c>
      <c r="B32" s="624"/>
      <c r="C32" s="625" t="n">
        <f aca="false">Dados!E15</f>
        <v>22</v>
      </c>
      <c r="D32" s="626" t="n">
        <f aca="false">Dados!D15</f>
        <v>15.21</v>
      </c>
      <c r="E32" s="627" t="n">
        <f aca="false">Dados!F15</f>
        <v>0</v>
      </c>
      <c r="F32" s="623" t="n">
        <f aca="false">Dados!G15</f>
        <v>28.16</v>
      </c>
      <c r="G32" s="593" t="n">
        <f aca="false">ROUND((($F$32*$C$32)-(($F$32*$C$32)*$E$32)),2)</f>
        <v>619.52</v>
      </c>
      <c r="H32" s="593" t="n">
        <f aca="false">ROUND((($F$32*$C$32)-(($F$32*$C$32)*$E$32)),2)</f>
        <v>619.52</v>
      </c>
      <c r="I32" s="593" t="n">
        <f aca="false">ROUND((($F$32*$D$32)-(($F$32*$D$32)*$E$32)),2)</f>
        <v>428.31</v>
      </c>
      <c r="J32" s="593" t="n">
        <v>0</v>
      </c>
      <c r="K32" s="593" t="n">
        <v>0</v>
      </c>
      <c r="L32" s="595" t="n">
        <f aca="false">ROUND((($F$32*$D$32)-(($F$32*$D$32)*$E$32)),2)</f>
        <v>428.31</v>
      </c>
      <c r="Q32" s="628"/>
      <c r="R32" s="628"/>
    </row>
    <row r="33" customFormat="false" ht="18" hidden="false" customHeight="true" outlineLevel="0" collapsed="false">
      <c r="A33" s="629" t="s">
        <v>128</v>
      </c>
      <c r="B33" s="629"/>
      <c r="C33" s="630" t="n">
        <f aca="false">Dados!E16</f>
        <v>22</v>
      </c>
      <c r="D33" s="631" t="n">
        <f aca="false">Dados!D16</f>
        <v>15.21</v>
      </c>
      <c r="E33" s="632" t="n">
        <f aca="false">Dados!F16</f>
        <v>0.06</v>
      </c>
      <c r="F33" s="633" t="n">
        <f aca="false">Dados!E24</f>
        <v>6.25</v>
      </c>
      <c r="G33" s="634" t="n">
        <f aca="false">ROUND((IF(((($F$33*2)*$C$33)-($E$33*G12))&gt;0,((($F$33*2)*$C$33)-($E$33*G12)),0)),2)</f>
        <v>123.51</v>
      </c>
      <c r="H33" s="276" t="n">
        <f aca="false">ROUND((IF(((($F$33*2)*$C$33)-($E$33*H12))&gt;0,((($F$33*2)*$C$33)-($E$33*H12)),0)),2)</f>
        <v>123.51</v>
      </c>
      <c r="I33" s="276" t="n">
        <f aca="false">ROUND((IF(((($F$33*2)*$D$33)-($E$33*I12))&gt;0,((($F$33*2)*$D$33)-($E$33*I12)),0)),2)</f>
        <v>38.63</v>
      </c>
      <c r="J33" s="276" t="n">
        <v>0</v>
      </c>
      <c r="K33" s="276" t="n">
        <v>0</v>
      </c>
      <c r="L33" s="587" t="n">
        <f aca="false">ROUND((IF(((($F$33*2)*$D$33)-($E$33*L12))&gt;0,((($F$33*2)*$D$33)-($E$33*L12)),0)),2)</f>
        <v>38.63</v>
      </c>
      <c r="Q33" s="628"/>
    </row>
    <row r="34" customFormat="false" ht="18" hidden="false" customHeight="true" outlineLevel="0" collapsed="false">
      <c r="A34" s="629" t="str">
        <f aca="false">Dados!H17</f>
        <v>Outros (inserir somente com a justificativa legal)</v>
      </c>
      <c r="B34" s="629"/>
      <c r="C34" s="629"/>
      <c r="D34" s="629"/>
      <c r="E34" s="632"/>
      <c r="F34" s="633"/>
      <c r="G34" s="634" t="n">
        <f aca="false">Dados!M17</f>
        <v>0</v>
      </c>
      <c r="H34" s="276" t="n">
        <f aca="false">Dados!M17</f>
        <v>0</v>
      </c>
      <c r="I34" s="276" t="n">
        <f aca="false">Dados!M17</f>
        <v>0</v>
      </c>
      <c r="J34" s="276" t="n">
        <f aca="false">Dados!M17</f>
        <v>0</v>
      </c>
      <c r="K34" s="276" t="n">
        <f aca="false">Dados!M17</f>
        <v>0</v>
      </c>
      <c r="L34" s="587" t="n">
        <f aca="false">Dados!M17</f>
        <v>0</v>
      </c>
      <c r="Q34" s="628"/>
    </row>
    <row r="35" customFormat="false" ht="18" hidden="false" customHeight="true" outlineLevel="0" collapsed="false">
      <c r="A35" s="629" t="str">
        <f aca="false">Dados!H18</f>
        <v>Outros (inserir somente com a justificativa legal)</v>
      </c>
      <c r="B35" s="629"/>
      <c r="C35" s="629"/>
      <c r="D35" s="629"/>
      <c r="E35" s="632"/>
      <c r="F35" s="633"/>
      <c r="G35" s="634" t="n">
        <f aca="false">Dados!M18</f>
        <v>0</v>
      </c>
      <c r="H35" s="276" t="n">
        <f aca="false">Dados!M18</f>
        <v>0</v>
      </c>
      <c r="I35" s="276" t="n">
        <f aca="false">Dados!M18</f>
        <v>0</v>
      </c>
      <c r="J35" s="276" t="n">
        <f aca="false">Dados!M18</f>
        <v>0</v>
      </c>
      <c r="K35" s="276" t="n">
        <f aca="false">Dados!M18</f>
        <v>0</v>
      </c>
      <c r="L35" s="587" t="n">
        <f aca="false">Dados!M18</f>
        <v>0</v>
      </c>
      <c r="Q35" s="628"/>
    </row>
    <row r="36" customFormat="false" ht="18" hidden="false" customHeight="true" outlineLevel="0" collapsed="false">
      <c r="A36" s="629" t="str">
        <f aca="false">Dados!H19</f>
        <v>Outros (inserir somente com a justificativa legal)</v>
      </c>
      <c r="B36" s="629"/>
      <c r="C36" s="629"/>
      <c r="D36" s="629"/>
      <c r="E36" s="632"/>
      <c r="F36" s="633"/>
      <c r="G36" s="634" t="n">
        <f aca="false">Dados!M19</f>
        <v>0</v>
      </c>
      <c r="H36" s="276" t="n">
        <f aca="false">Dados!M19</f>
        <v>0</v>
      </c>
      <c r="I36" s="276" t="n">
        <f aca="false">Dados!M19</f>
        <v>0</v>
      </c>
      <c r="J36" s="276" t="n">
        <f aca="false">Dados!M19</f>
        <v>0</v>
      </c>
      <c r="K36" s="276" t="n">
        <f aca="false">Dados!M19</f>
        <v>0</v>
      </c>
      <c r="L36" s="587" t="n">
        <f aca="false">Dados!M19</f>
        <v>0</v>
      </c>
      <c r="Q36" s="628"/>
    </row>
    <row r="37" customFormat="false" ht="18" hidden="false" customHeight="true" outlineLevel="0" collapsed="false">
      <c r="A37" s="635" t="s">
        <v>413</v>
      </c>
      <c r="B37" s="635"/>
      <c r="C37" s="635"/>
      <c r="D37" s="635"/>
      <c r="E37" s="635"/>
      <c r="F37" s="635"/>
      <c r="G37" s="603" t="n">
        <f aca="false">SUM(G26:G36)</f>
        <v>1238.87</v>
      </c>
      <c r="H37" s="603" t="n">
        <f aca="false">SUM(H26:H36)</f>
        <v>1238.87</v>
      </c>
      <c r="I37" s="603" t="n">
        <f aca="false">SUM(I26:I36)</f>
        <v>962.78</v>
      </c>
      <c r="J37" s="603" t="n">
        <f aca="false">SUM(J26:J36)</f>
        <v>0</v>
      </c>
      <c r="K37" s="603" t="n">
        <f aca="false">SUM(K26:K36)</f>
        <v>0</v>
      </c>
      <c r="L37" s="604" t="n">
        <f aca="false">SUM(L26:L36)</f>
        <v>962.78</v>
      </c>
    </row>
    <row r="38" customFormat="false" ht="18" hidden="false" customHeight="true" outlineLevel="0" collapsed="false">
      <c r="A38" s="636" t="s">
        <v>414</v>
      </c>
      <c r="B38" s="636"/>
      <c r="C38" s="636"/>
      <c r="D38" s="636"/>
      <c r="E38" s="636"/>
      <c r="F38" s="636"/>
      <c r="G38" s="637" t="n">
        <f aca="false">G23+G37</f>
        <v>7028.97</v>
      </c>
      <c r="H38" s="611" t="n">
        <f aca="false">H23+H37</f>
        <v>9255.93</v>
      </c>
      <c r="I38" s="611" t="n">
        <f aca="false">I23+I37</f>
        <v>6752.88</v>
      </c>
      <c r="J38" s="611" t="n">
        <f aca="false">J23+J37</f>
        <v>0</v>
      </c>
      <c r="K38" s="611" t="n">
        <f aca="false">K23+K37</f>
        <v>0</v>
      </c>
      <c r="L38" s="612" t="n">
        <f aca="false">L23+L37</f>
        <v>8460.99858305455</v>
      </c>
    </row>
    <row r="39" customFormat="false" ht="18" hidden="false" customHeight="true" outlineLevel="0" collapsed="false">
      <c r="A39" s="613" t="s">
        <v>415</v>
      </c>
      <c r="B39" s="613"/>
      <c r="C39" s="613"/>
      <c r="D39" s="613"/>
      <c r="E39" s="613"/>
      <c r="F39" s="613"/>
      <c r="G39" s="613"/>
      <c r="H39" s="613"/>
      <c r="I39" s="613"/>
      <c r="J39" s="613"/>
      <c r="K39" s="613"/>
      <c r="L39" s="613"/>
    </row>
    <row r="40" customFormat="false" ht="18" hidden="false" customHeight="true" outlineLevel="0" collapsed="false">
      <c r="A40" s="638" t="s">
        <v>205</v>
      </c>
      <c r="B40" s="638"/>
      <c r="C40" s="638"/>
      <c r="D40" s="638"/>
      <c r="E40" s="496" t="s">
        <v>206</v>
      </c>
      <c r="F40" s="496"/>
      <c r="G40" s="639"/>
      <c r="H40" s="639"/>
      <c r="I40" s="639"/>
      <c r="J40" s="639"/>
      <c r="K40" s="639"/>
      <c r="L40" s="639"/>
    </row>
    <row r="41" customFormat="false" ht="18" hidden="false" customHeight="true" outlineLevel="0" collapsed="false">
      <c r="A41" s="640" t="s">
        <v>416</v>
      </c>
      <c r="B41" s="641"/>
      <c r="C41" s="641"/>
      <c r="D41" s="641"/>
      <c r="E41" s="642" t="n">
        <f aca="false">Dados!K8</f>
        <v>0.03</v>
      </c>
      <c r="F41" s="643"/>
      <c r="G41" s="644" t="n">
        <f aca="false">ROUND((G38*$E$41),2)</f>
        <v>210.87</v>
      </c>
      <c r="H41" s="579" t="n">
        <f aca="false">ROUND((H38*$E$41),2)</f>
        <v>277.68</v>
      </c>
      <c r="I41" s="579" t="n">
        <f aca="false">ROUND((I38*$E$41),2)</f>
        <v>202.59</v>
      </c>
      <c r="J41" s="579" t="n">
        <f aca="false">ROUND((J38*$E$41),2)</f>
        <v>0</v>
      </c>
      <c r="K41" s="579" t="n">
        <f aca="false">ROUND((K38*$E$41),2)</f>
        <v>0</v>
      </c>
      <c r="L41" s="581" t="n">
        <f aca="false">ROUND((L38*$E$41),2)</f>
        <v>253.83</v>
      </c>
    </row>
    <row r="42" customFormat="false" ht="18" hidden="false" customHeight="true" outlineLevel="0" collapsed="false">
      <c r="A42" s="645" t="s">
        <v>417</v>
      </c>
      <c r="B42" s="645"/>
      <c r="C42" s="645"/>
      <c r="D42" s="645"/>
      <c r="E42" s="646"/>
      <c r="F42" s="647"/>
      <c r="G42" s="593" t="n">
        <f aca="false">G38+G41</f>
        <v>7239.84</v>
      </c>
      <c r="H42" s="593" t="n">
        <f aca="false">H38+H41</f>
        <v>9533.61</v>
      </c>
      <c r="I42" s="593" t="n">
        <f aca="false">I38+I41</f>
        <v>6955.47</v>
      </c>
      <c r="J42" s="593" t="n">
        <f aca="false">J38+J41</f>
        <v>0</v>
      </c>
      <c r="K42" s="593" t="n">
        <f aca="false">K38+K41</f>
        <v>0</v>
      </c>
      <c r="L42" s="595" t="n">
        <f aca="false">L38+L41</f>
        <v>8714.82858305455</v>
      </c>
    </row>
    <row r="43" customFormat="false" ht="18" hidden="false" customHeight="true" outlineLevel="0" collapsed="false">
      <c r="A43" s="274" t="s">
        <v>108</v>
      </c>
      <c r="B43" s="274"/>
      <c r="C43" s="274"/>
      <c r="D43" s="274"/>
      <c r="E43" s="646" t="n">
        <f aca="false">Dados!K9</f>
        <v>0.0679</v>
      </c>
      <c r="F43" s="647"/>
      <c r="G43" s="593" t="n">
        <f aca="false">ROUND((G42*$E$43),2)</f>
        <v>491.59</v>
      </c>
      <c r="H43" s="593" t="n">
        <f aca="false">ROUND((H42*$E$43),2)</f>
        <v>647.33</v>
      </c>
      <c r="I43" s="593" t="n">
        <f aca="false">ROUND((I42*$E$43),2)</f>
        <v>472.28</v>
      </c>
      <c r="J43" s="593" t="n">
        <f aca="false">ROUND((J42*$E$43),2)</f>
        <v>0</v>
      </c>
      <c r="K43" s="593" t="n">
        <f aca="false">ROUND((K42*$E$43),2)</f>
        <v>0</v>
      </c>
      <c r="L43" s="595" t="n">
        <f aca="false">ROUND((L42*$E$43),2)</f>
        <v>591.74</v>
      </c>
    </row>
    <row r="44" customFormat="false" ht="24" hidden="false" customHeight="true" outlineLevel="0" collapsed="false">
      <c r="A44" s="648" t="s">
        <v>418</v>
      </c>
      <c r="B44" s="648"/>
      <c r="C44" s="648"/>
      <c r="D44" s="648"/>
      <c r="E44" s="649" t="n">
        <f aca="false">SUM(E41:E43)</f>
        <v>0.0979</v>
      </c>
      <c r="F44" s="650"/>
      <c r="G44" s="603" t="n">
        <f aca="false">G41+G43</f>
        <v>702.46</v>
      </c>
      <c r="H44" s="603" t="n">
        <f aca="false">H41+H43</f>
        <v>925.01</v>
      </c>
      <c r="I44" s="603" t="n">
        <f aca="false">I41+I43</f>
        <v>674.87</v>
      </c>
      <c r="J44" s="603" t="n">
        <f aca="false">J41+J43</f>
        <v>0</v>
      </c>
      <c r="K44" s="603" t="n">
        <f aca="false">K41+K43</f>
        <v>0</v>
      </c>
      <c r="L44" s="604" t="n">
        <f aca="false">L41+L43</f>
        <v>845.57</v>
      </c>
    </row>
    <row r="45" customFormat="false" ht="25.5" hidden="false" customHeight="true" outlineLevel="0" collapsed="false">
      <c r="A45" s="651" t="s">
        <v>419</v>
      </c>
      <c r="B45" s="651"/>
      <c r="C45" s="651"/>
      <c r="D45" s="651"/>
      <c r="E45" s="651"/>
      <c r="F45" s="651"/>
      <c r="G45" s="611" t="n">
        <f aca="false">G23+G37+G44</f>
        <v>7731.43</v>
      </c>
      <c r="H45" s="611" t="n">
        <f aca="false">H23+H37+H44</f>
        <v>10180.94</v>
      </c>
      <c r="I45" s="611" t="n">
        <f aca="false">I23+I37+I44</f>
        <v>7427.75</v>
      </c>
      <c r="J45" s="611" t="n">
        <f aca="false">J23+J37+J44</f>
        <v>0</v>
      </c>
      <c r="K45" s="611" t="n">
        <f aca="false">K23+K37+K44</f>
        <v>0</v>
      </c>
      <c r="L45" s="612" t="n">
        <f aca="false">L23+L37+L44</f>
        <v>9306.56858305454</v>
      </c>
    </row>
    <row r="46" customFormat="false" ht="18" hidden="false" customHeight="true" outlineLevel="0" collapsed="false">
      <c r="A46" s="652" t="s">
        <v>420</v>
      </c>
      <c r="B46" s="652"/>
      <c r="C46" s="652"/>
      <c r="D46" s="652"/>
      <c r="E46" s="652"/>
      <c r="F46" s="652"/>
      <c r="G46" s="652"/>
      <c r="H46" s="652"/>
      <c r="I46" s="652"/>
      <c r="J46" s="652"/>
      <c r="K46" s="652"/>
      <c r="L46" s="652"/>
    </row>
    <row r="47" customFormat="false" ht="18" hidden="false" customHeight="true" outlineLevel="0" collapsed="false">
      <c r="A47" s="653" t="s">
        <v>205</v>
      </c>
      <c r="B47" s="653"/>
      <c r="C47" s="653"/>
      <c r="D47" s="653"/>
      <c r="E47" s="438" t="s">
        <v>206</v>
      </c>
      <c r="F47" s="438"/>
      <c r="G47" s="654"/>
      <c r="H47" s="654"/>
      <c r="I47" s="654"/>
      <c r="J47" s="654"/>
      <c r="K47" s="654"/>
      <c r="L47" s="654"/>
    </row>
    <row r="48" customFormat="false" ht="18" hidden="false" customHeight="true" outlineLevel="0" collapsed="false">
      <c r="A48" s="617" t="s">
        <v>111</v>
      </c>
      <c r="B48" s="617"/>
      <c r="C48" s="617"/>
      <c r="D48" s="617"/>
      <c r="E48" s="646" t="n">
        <f aca="false">Dados!K10</f>
        <v>0.076</v>
      </c>
      <c r="F48" s="647"/>
      <c r="G48" s="644" t="n">
        <f aca="false">ROUND((G52*$E$48),2)</f>
        <v>685.23</v>
      </c>
      <c r="H48" s="579" t="n">
        <f aca="false">ROUND((H52*$E$48),2)</f>
        <v>902.33</v>
      </c>
      <c r="I48" s="579" t="n">
        <f aca="false">ROUND((I52*$E$48),2)</f>
        <v>658.32</v>
      </c>
      <c r="J48" s="579" t="n">
        <f aca="false">ROUND((J52*$E$48),2)</f>
        <v>0</v>
      </c>
      <c r="K48" s="579" t="n">
        <f aca="false">ROUND((K52*$E$48),2)</f>
        <v>0</v>
      </c>
      <c r="L48" s="581" t="n">
        <f aca="false">ROUND((L52*$E$48),2)</f>
        <v>824.84</v>
      </c>
    </row>
    <row r="49" customFormat="false" ht="18" hidden="false" customHeight="true" outlineLevel="0" collapsed="false">
      <c r="A49" s="274" t="s">
        <v>421</v>
      </c>
      <c r="B49" s="274"/>
      <c r="C49" s="274"/>
      <c r="D49" s="274"/>
      <c r="E49" s="646" t="n">
        <f aca="false">Dados!K11</f>
        <v>0.0165</v>
      </c>
      <c r="F49" s="647"/>
      <c r="G49" s="593" t="n">
        <f aca="false">ROUND((G52*$E$49),2)</f>
        <v>148.77</v>
      </c>
      <c r="H49" s="593" t="n">
        <f aca="false">ROUND((H52*$E$49),2)</f>
        <v>195.9</v>
      </c>
      <c r="I49" s="593" t="n">
        <f aca="false">ROUND((I52*$E$49),2)</f>
        <v>142.92</v>
      </c>
      <c r="J49" s="593" t="n">
        <f aca="false">ROUND((J52*$E$49),2)</f>
        <v>0</v>
      </c>
      <c r="K49" s="593" t="n">
        <f aca="false">ROUND((K52*$E$49),2)</f>
        <v>0</v>
      </c>
      <c r="L49" s="595" t="n">
        <f aca="false">ROUND((L52*$E$49),2)</f>
        <v>179.08</v>
      </c>
    </row>
    <row r="50" customFormat="false" ht="18" hidden="false" customHeight="true" outlineLevel="0" collapsed="false">
      <c r="A50" s="274" t="s">
        <v>134</v>
      </c>
      <c r="B50" s="274"/>
      <c r="C50" s="274"/>
      <c r="D50" s="274"/>
      <c r="E50" s="646" t="n">
        <f aca="false">Dados!D24</f>
        <v>0.05</v>
      </c>
      <c r="F50" s="647"/>
      <c r="G50" s="593" t="n">
        <f aca="false">ROUND((G52*$E$50),2)</f>
        <v>450.81</v>
      </c>
      <c r="H50" s="593" t="n">
        <f aca="false">ROUND((H52*$E$50),2)</f>
        <v>593.64</v>
      </c>
      <c r="I50" s="593" t="n">
        <f aca="false">ROUND((I52*$E$50),2)</f>
        <v>433.11</v>
      </c>
      <c r="J50" s="593" t="n">
        <f aca="false">ROUND((J52*$E$50),2)</f>
        <v>0</v>
      </c>
      <c r="K50" s="593" t="n">
        <f aca="false">ROUND((K52*$E$50),2)</f>
        <v>0</v>
      </c>
      <c r="L50" s="595" t="n">
        <f aca="false">ROUND((L52*$E$50),2)</f>
        <v>542.66</v>
      </c>
    </row>
    <row r="51" customFormat="false" ht="18.75" hidden="false" customHeight="true" outlineLevel="0" collapsed="false">
      <c r="A51" s="655" t="s">
        <v>422</v>
      </c>
      <c r="B51" s="655"/>
      <c r="C51" s="655"/>
      <c r="D51" s="655"/>
      <c r="E51" s="656" t="n">
        <f aca="false">SUM(E48:E50)</f>
        <v>0.1425</v>
      </c>
      <c r="F51" s="657"/>
      <c r="G51" s="634" t="n">
        <f aca="false">SUM(G48:G50)</f>
        <v>1284.81</v>
      </c>
      <c r="H51" s="634" t="n">
        <f aca="false">SUM(H48:H50)</f>
        <v>1691.87</v>
      </c>
      <c r="I51" s="634" t="n">
        <f aca="false">SUM(I48:I50)</f>
        <v>1234.35</v>
      </c>
      <c r="J51" s="634" t="n">
        <f aca="false">SUM(J48:J50)</f>
        <v>0</v>
      </c>
      <c r="K51" s="634" t="n">
        <f aca="false">SUM(K48:K50)</f>
        <v>0</v>
      </c>
      <c r="L51" s="658" t="n">
        <f aca="false">SUM(L48:L50)</f>
        <v>1546.58</v>
      </c>
    </row>
    <row r="52" customFormat="false" ht="22.5" hidden="false" customHeight="true" outlineLevel="0" collapsed="false">
      <c r="A52" s="659" t="str">
        <f aca="false">A53</f>
        <v>VALOR MENSAL DA CATEGORIA</v>
      </c>
      <c r="B52" s="659"/>
      <c r="C52" s="659"/>
      <c r="D52" s="659"/>
      <c r="E52" s="659"/>
      <c r="F52" s="659"/>
      <c r="G52" s="660" t="n">
        <f aca="false">ROUND(G45/(1-$E$51),2)</f>
        <v>9016.24</v>
      </c>
      <c r="H52" s="660" t="n">
        <f aca="false">ROUND(H45/(1-$E$51),2)</f>
        <v>11872.82</v>
      </c>
      <c r="I52" s="660" t="n">
        <f aca="false">ROUND(I45/(1-$E$51),2)</f>
        <v>8662.1</v>
      </c>
      <c r="J52" s="660" t="n">
        <f aca="false">ROUND(J45/(1-$E$51),2)</f>
        <v>0</v>
      </c>
      <c r="K52" s="660" t="n">
        <f aca="false">ROUND(K45/(1-$E$51),2)</f>
        <v>0</v>
      </c>
      <c r="L52" s="661" t="n">
        <f aca="false">ROUND(L45/(1-$E$51),2)</f>
        <v>10853.14</v>
      </c>
    </row>
    <row r="53" customFormat="false" ht="34.5" hidden="false" customHeight="true" outlineLevel="0" collapsed="false">
      <c r="A53" s="662" t="s">
        <v>377</v>
      </c>
      <c r="B53" s="662"/>
      <c r="C53" s="662"/>
      <c r="D53" s="662"/>
      <c r="E53" s="662"/>
      <c r="F53" s="662"/>
      <c r="G53" s="663" t="n">
        <f aca="false">G52</f>
        <v>9016.24</v>
      </c>
      <c r="H53" s="663" t="n">
        <f aca="false">H52</f>
        <v>11872.82</v>
      </c>
      <c r="I53" s="663" t="n">
        <f aca="false">I52</f>
        <v>8662.1</v>
      </c>
      <c r="J53" s="663" t="n">
        <f aca="false">J52</f>
        <v>0</v>
      </c>
      <c r="K53" s="663" t="n">
        <f aca="false">K52</f>
        <v>0</v>
      </c>
      <c r="L53" s="664" t="n">
        <f aca="false">L52</f>
        <v>10853.14</v>
      </c>
    </row>
    <row r="54" customFormat="false" ht="39.75" hidden="false" customHeight="true" outlineLevel="0" collapsed="false">
      <c r="A54" s="662" t="s">
        <v>423</v>
      </c>
      <c r="B54" s="662"/>
      <c r="C54" s="662"/>
      <c r="D54" s="662"/>
      <c r="E54" s="662"/>
      <c r="F54" s="662"/>
      <c r="G54" s="663" t="n">
        <f aca="false">G53*1</f>
        <v>9016.24</v>
      </c>
      <c r="H54" s="663" t="n">
        <f aca="false">H53*1</f>
        <v>11872.82</v>
      </c>
      <c r="I54" s="663" t="n">
        <f aca="false">I53*2</f>
        <v>17324.2</v>
      </c>
      <c r="J54" s="663" t="n">
        <f aca="false">J53*2</f>
        <v>0</v>
      </c>
      <c r="K54" s="663" t="n">
        <f aca="false">K53*2</f>
        <v>0</v>
      </c>
      <c r="L54" s="664" t="n">
        <f aca="false">L53*2</f>
        <v>21706.28</v>
      </c>
    </row>
    <row r="55" customFormat="false" ht="76.5" hidden="false" customHeight="true" outlineLevel="0" collapsed="false">
      <c r="A55" s="665"/>
      <c r="B55" s="665"/>
      <c r="C55" s="665"/>
      <c r="D55" s="665"/>
      <c r="E55" s="665"/>
      <c r="F55" s="665"/>
      <c r="G55" s="666"/>
      <c r="H55" s="666"/>
      <c r="I55" s="666"/>
      <c r="J55" s="666"/>
      <c r="K55" s="666"/>
      <c r="L55" s="666"/>
    </row>
    <row r="56" customFormat="false" ht="44.25" hidden="false" customHeight="true" outlineLevel="0" collapsed="false">
      <c r="A56" s="667" t="s">
        <v>424</v>
      </c>
      <c r="B56" s="667"/>
      <c r="C56" s="667"/>
      <c r="D56" s="667"/>
      <c r="E56" s="667"/>
      <c r="F56" s="667"/>
      <c r="G56" s="667"/>
      <c r="H56" s="667"/>
      <c r="I56" s="667"/>
      <c r="J56" s="667"/>
      <c r="K56" s="667"/>
      <c r="L56" s="667"/>
    </row>
    <row r="57" customFormat="false" ht="20.25" hidden="false" customHeight="true" outlineLevel="0" collapsed="false">
      <c r="A57" s="557" t="s">
        <v>3</v>
      </c>
      <c r="B57" s="557"/>
      <c r="C57" s="557"/>
      <c r="D57" s="557"/>
      <c r="E57" s="557"/>
      <c r="F57" s="557"/>
      <c r="G57" s="557"/>
      <c r="H57" s="557"/>
      <c r="I57" s="557"/>
      <c r="J57" s="557"/>
      <c r="K57" s="557"/>
      <c r="L57" s="557"/>
    </row>
    <row r="58" customFormat="false" ht="13.5" hidden="false" customHeight="true" outlineLevel="0" collapsed="false">
      <c r="A58" s="668"/>
      <c r="B58" s="669"/>
      <c r="C58" s="669"/>
      <c r="D58" s="669"/>
      <c r="E58" s="669"/>
      <c r="F58" s="669"/>
      <c r="G58" s="669"/>
      <c r="I58" s="669"/>
      <c r="J58" s="670" t="s">
        <v>102</v>
      </c>
      <c r="K58" s="669"/>
      <c r="L58" s="671"/>
    </row>
    <row r="59" customFormat="false" ht="69" hidden="false" customHeight="true" outlineLevel="0" collapsed="false">
      <c r="A59" s="672" t="s">
        <v>425</v>
      </c>
      <c r="B59" s="672"/>
      <c r="C59" s="672"/>
      <c r="D59" s="672"/>
      <c r="E59" s="672"/>
      <c r="F59" s="672"/>
      <c r="G59" s="673" t="str">
        <f aca="false">G10</f>
        <v>DIURNO 220H/M</v>
      </c>
      <c r="H59" s="673" t="str">
        <f aca="false">H10</f>
        <v>DIURNO 220H/M LÍDER</v>
      </c>
      <c r="I59" s="673" t="str">
        <f aca="false">I10</f>
        <v>DIURNO 12HX36H (COM INTERVALO)</v>
      </c>
      <c r="J59" s="673" t="str">
        <f aca="false">J10</f>
        <v>DIURNO 12HX36H INTERVALO INDENIZADO FINAIS SEMANA E FERIADOS)</v>
      </c>
      <c r="K59" s="673" t="str">
        <f aca="false">K10</f>
        <v>DIURNO 12HX36H (INTERVALO INDENIZADO)</v>
      </c>
      <c r="L59" s="674" t="str">
        <f aca="false">L10</f>
        <v>NOTURNO 12HX36H (INTERVALO INDENIZADO)</v>
      </c>
    </row>
    <row r="60" customFormat="false" ht="27.75" hidden="false" customHeight="true" outlineLevel="0" collapsed="false">
      <c r="A60" s="675" t="s">
        <v>426</v>
      </c>
      <c r="B60" s="676" t="s">
        <v>241</v>
      </c>
      <c r="C60" s="676"/>
      <c r="D60" s="676"/>
      <c r="E60" s="676"/>
      <c r="F60" s="677" t="s">
        <v>427</v>
      </c>
      <c r="G60" s="678" t="s">
        <v>102</v>
      </c>
      <c r="H60" s="678"/>
      <c r="I60" s="678"/>
      <c r="J60" s="678"/>
      <c r="K60" s="678"/>
      <c r="L60" s="678"/>
    </row>
    <row r="61" customFormat="false" ht="18" hidden="false" customHeight="true" outlineLevel="0" collapsed="false">
      <c r="A61" s="679" t="n">
        <v>1</v>
      </c>
      <c r="B61" s="680" t="s">
        <v>428</v>
      </c>
      <c r="C61" s="680"/>
      <c r="D61" s="680"/>
      <c r="E61" s="680"/>
      <c r="F61" s="680"/>
      <c r="G61" s="681" t="n">
        <f aca="false">G20</f>
        <v>3282.37</v>
      </c>
      <c r="H61" s="681" t="n">
        <f aca="false">H20</f>
        <v>4544.82</v>
      </c>
      <c r="I61" s="681" t="n">
        <f aca="false">I20</f>
        <v>3282.37</v>
      </c>
      <c r="J61" s="681" t="n">
        <f aca="false">J20</f>
        <v>0</v>
      </c>
      <c r="K61" s="681" t="n">
        <f aca="false">K20</f>
        <v>0</v>
      </c>
      <c r="L61" s="682" t="n">
        <f aca="false">L20</f>
        <v>4044.85858305455</v>
      </c>
    </row>
    <row r="62" customFormat="false" ht="18" hidden="false" customHeight="true" outlineLevel="0" collapsed="false">
      <c r="A62" s="683" t="s">
        <v>310</v>
      </c>
      <c r="B62" s="684" t="s">
        <v>242</v>
      </c>
      <c r="C62" s="684"/>
      <c r="D62" s="684"/>
      <c r="E62" s="684"/>
      <c r="F62" s="685" t="n">
        <f aca="false">Encargos!C40</f>
        <v>0.0909</v>
      </c>
      <c r="G62" s="276" t="n">
        <f aca="false">ROUND($F$62*G61,2)</f>
        <v>298.37</v>
      </c>
      <c r="H62" s="276" t="n">
        <f aca="false">ROUND($F$62*H61,2)</f>
        <v>413.12</v>
      </c>
      <c r="I62" s="276" t="n">
        <f aca="false">ROUND($F$62*I61,2)</f>
        <v>298.37</v>
      </c>
      <c r="J62" s="276" t="n">
        <f aca="false">ROUND($F$62*J61,2)</f>
        <v>0</v>
      </c>
      <c r="K62" s="276" t="n">
        <f aca="false">ROUND($F$62*K61,2)</f>
        <v>0</v>
      </c>
      <c r="L62" s="587" t="n">
        <f aca="false">ROUND($F$62*L61,2)</f>
        <v>367.68</v>
      </c>
    </row>
    <row r="63" customFormat="false" ht="28.5" hidden="false" customHeight="true" outlineLevel="0" collapsed="false">
      <c r="A63" s="683" t="s">
        <v>365</v>
      </c>
      <c r="B63" s="686" t="s">
        <v>247</v>
      </c>
      <c r="C63" s="686"/>
      <c r="D63" s="686"/>
      <c r="E63" s="686"/>
      <c r="F63" s="687" t="n">
        <f aca="false">F62*Encargos!C19</f>
        <v>0.0361782</v>
      </c>
      <c r="G63" s="276" t="n">
        <f aca="false">ROUND($F$63*G61,2)</f>
        <v>118.75</v>
      </c>
      <c r="H63" s="276" t="n">
        <f aca="false">ROUND($F$63*H61,2)</f>
        <v>164.42</v>
      </c>
      <c r="I63" s="276" t="n">
        <f aca="false">ROUND($F$63*I61,2)</f>
        <v>118.75</v>
      </c>
      <c r="J63" s="276" t="n">
        <f aca="false">ROUND($F$63*J61,2)</f>
        <v>0</v>
      </c>
      <c r="K63" s="276" t="n">
        <f aca="false">ROUND($F$63*K61,2)</f>
        <v>0</v>
      </c>
      <c r="L63" s="587" t="n">
        <f aca="false">ROUND($F$63*L61,2)</f>
        <v>146.34</v>
      </c>
    </row>
    <row r="64" customFormat="false" ht="24" hidden="false" customHeight="true" outlineLevel="0" collapsed="false">
      <c r="A64" s="688" t="s">
        <v>429</v>
      </c>
      <c r="B64" s="688"/>
      <c r="C64" s="688"/>
      <c r="D64" s="688"/>
      <c r="E64" s="688"/>
      <c r="F64" s="689" t="n">
        <f aca="false">SUM(F62:F63)</f>
        <v>0.1270782</v>
      </c>
      <c r="G64" s="690" t="n">
        <f aca="false">SUM(G62:G63)</f>
        <v>417.12</v>
      </c>
      <c r="H64" s="690" t="n">
        <f aca="false">SUM(H62:H63)</f>
        <v>577.54</v>
      </c>
      <c r="I64" s="690" t="n">
        <f aca="false">SUM(I62:I63)</f>
        <v>417.12</v>
      </c>
      <c r="J64" s="690" t="n">
        <f aca="false">SUM(J62:J63)</f>
        <v>0</v>
      </c>
      <c r="K64" s="690" t="n">
        <f aca="false">SUM(K62:K63)</f>
        <v>0</v>
      </c>
      <c r="L64" s="691" t="n">
        <f aca="false">SUM(L62:L63)</f>
        <v>514.02</v>
      </c>
    </row>
    <row r="65" customFormat="false" ht="18" hidden="false" customHeight="true" outlineLevel="0" collapsed="false">
      <c r="A65" s="692" t="s">
        <v>430</v>
      </c>
      <c r="B65" s="692"/>
      <c r="C65" s="692"/>
      <c r="D65" s="692"/>
      <c r="E65" s="692"/>
      <c r="F65" s="692"/>
      <c r="G65" s="693" t="n">
        <f aca="false">G64*12</f>
        <v>5005.44</v>
      </c>
      <c r="H65" s="693" t="n">
        <f aca="false">H64*12</f>
        <v>6930.48</v>
      </c>
      <c r="I65" s="693" t="n">
        <f aca="false">I64*12</f>
        <v>5005.44</v>
      </c>
      <c r="J65" s="693" t="n">
        <f aca="false">J64*12</f>
        <v>0</v>
      </c>
      <c r="K65" s="693" t="n">
        <f aca="false">K64*12</f>
        <v>0</v>
      </c>
      <c r="L65" s="694" t="n">
        <f aca="false">L64*12</f>
        <v>6168.24</v>
      </c>
    </row>
    <row r="66" customFormat="false" ht="18" hidden="false" customHeight="true" outlineLevel="0" collapsed="false">
      <c r="A66" s="695" t="n">
        <v>2</v>
      </c>
      <c r="B66" s="696" t="s">
        <v>431</v>
      </c>
      <c r="C66" s="696"/>
      <c r="D66" s="696"/>
      <c r="E66" s="696"/>
      <c r="F66" s="696"/>
      <c r="G66" s="697" t="s">
        <v>102</v>
      </c>
      <c r="H66" s="697"/>
      <c r="I66" s="697"/>
      <c r="J66" s="697"/>
      <c r="K66" s="697"/>
      <c r="L66" s="697"/>
    </row>
    <row r="67" customFormat="false" ht="18" hidden="false" customHeight="true" outlineLevel="0" collapsed="false">
      <c r="A67" s="683" t="s">
        <v>310</v>
      </c>
      <c r="B67" s="698" t="s">
        <v>126</v>
      </c>
      <c r="C67" s="698"/>
      <c r="D67" s="698"/>
      <c r="E67" s="698"/>
      <c r="F67" s="698"/>
      <c r="G67" s="593" t="n">
        <f aca="false">G32</f>
        <v>619.52</v>
      </c>
      <c r="H67" s="593" t="n">
        <f aca="false">H32</f>
        <v>619.52</v>
      </c>
      <c r="I67" s="593" t="n">
        <f aca="false">I32</f>
        <v>428.31</v>
      </c>
      <c r="J67" s="593" t="n">
        <f aca="false">J32</f>
        <v>0</v>
      </c>
      <c r="K67" s="593" t="n">
        <f aca="false">K32</f>
        <v>0</v>
      </c>
      <c r="L67" s="595" t="n">
        <f aca="false">L32</f>
        <v>428.31</v>
      </c>
    </row>
    <row r="68" customFormat="false" ht="18" hidden="false" customHeight="true" outlineLevel="0" collapsed="false">
      <c r="A68" s="683" t="s">
        <v>299</v>
      </c>
      <c r="B68" s="698" t="s">
        <v>128</v>
      </c>
      <c r="C68" s="698"/>
      <c r="D68" s="698"/>
      <c r="E68" s="698"/>
      <c r="F68" s="698"/>
      <c r="G68" s="593" t="n">
        <f aca="false">G33</f>
        <v>123.51</v>
      </c>
      <c r="H68" s="593" t="n">
        <f aca="false">H33</f>
        <v>123.51</v>
      </c>
      <c r="I68" s="593" t="n">
        <f aca="false">I33</f>
        <v>38.63</v>
      </c>
      <c r="J68" s="593" t="n">
        <f aca="false">J33</f>
        <v>0</v>
      </c>
      <c r="K68" s="593" t="n">
        <f aca="false">K33</f>
        <v>0</v>
      </c>
      <c r="L68" s="595" t="n">
        <f aca="false">L33</f>
        <v>38.63</v>
      </c>
    </row>
    <row r="69" customFormat="false" ht="18" hidden="false" customHeight="true" outlineLevel="0" collapsed="false">
      <c r="A69" s="683" t="s">
        <v>324</v>
      </c>
      <c r="B69" s="698" t="s">
        <v>432</v>
      </c>
      <c r="C69" s="698"/>
      <c r="D69" s="698"/>
      <c r="E69" s="698"/>
      <c r="F69" s="698"/>
      <c r="G69" s="593" t="n">
        <f aca="false">G22</f>
        <v>0</v>
      </c>
      <c r="H69" s="593" t="n">
        <f aca="false">H22</f>
        <v>0</v>
      </c>
      <c r="I69" s="593" t="n">
        <f aca="false">I22</f>
        <v>0</v>
      </c>
      <c r="J69" s="593" t="n">
        <f aca="false">J22</f>
        <v>0</v>
      </c>
      <c r="K69" s="593" t="n">
        <f aca="false">K22</f>
        <v>0</v>
      </c>
      <c r="L69" s="595" t="n">
        <f aca="false">L22</f>
        <v>363.09</v>
      </c>
    </row>
    <row r="70" customFormat="false" ht="18" hidden="false" customHeight="true" outlineLevel="0" collapsed="false">
      <c r="A70" s="699" t="s">
        <v>433</v>
      </c>
      <c r="B70" s="699"/>
      <c r="C70" s="699"/>
      <c r="D70" s="699"/>
      <c r="E70" s="699"/>
      <c r="F70" s="699"/>
      <c r="G70" s="700" t="n">
        <f aca="false">SUM(G67:G69)</f>
        <v>743.03</v>
      </c>
      <c r="H70" s="700" t="n">
        <f aca="false">SUM(H67:H69)</f>
        <v>743.03</v>
      </c>
      <c r="I70" s="700" t="n">
        <f aca="false">SUM(I67:I69)</f>
        <v>466.94</v>
      </c>
      <c r="J70" s="700" t="n">
        <f aca="false">SUM(J67:J69)</f>
        <v>0</v>
      </c>
      <c r="K70" s="700" t="n">
        <f aca="false">SUM(K67:K69)</f>
        <v>0</v>
      </c>
      <c r="L70" s="701" t="n">
        <f aca="false">SUM(L67:L69)</f>
        <v>830.03</v>
      </c>
    </row>
    <row r="71" customFormat="false" ht="27" hidden="false" customHeight="true" outlineLevel="0" collapsed="false">
      <c r="A71" s="702" t="n">
        <v>5</v>
      </c>
      <c r="B71" s="703" t="s">
        <v>434</v>
      </c>
      <c r="C71" s="703"/>
      <c r="D71" s="703"/>
      <c r="E71" s="703"/>
      <c r="F71" s="704" t="s">
        <v>427</v>
      </c>
      <c r="G71" s="705" t="s">
        <v>263</v>
      </c>
      <c r="H71" s="705"/>
      <c r="I71" s="705"/>
      <c r="J71" s="705"/>
      <c r="K71" s="705"/>
      <c r="L71" s="705"/>
    </row>
    <row r="72" customFormat="false" ht="25.5" hidden="false" customHeight="true" outlineLevel="0" collapsed="false">
      <c r="A72" s="683" t="s">
        <v>310</v>
      </c>
      <c r="B72" s="686" t="s">
        <v>435</v>
      </c>
      <c r="C72" s="686"/>
      <c r="D72" s="686"/>
      <c r="E72" s="686"/>
      <c r="F72" s="706" t="n">
        <f aca="false">E41</f>
        <v>0.03</v>
      </c>
      <c r="G72" s="707" t="n">
        <f aca="false">ROUND(($F$72*G85),2)</f>
        <v>172.45</v>
      </c>
      <c r="H72" s="707" t="n">
        <f aca="false">ROUND(($F$72*H85),2)</f>
        <v>230.21</v>
      </c>
      <c r="I72" s="707" t="n">
        <f aca="false">ROUND(($F$72*I85),2)</f>
        <v>164.17</v>
      </c>
      <c r="J72" s="707" t="n">
        <f aca="false">ROUND(($F$72*J85),2)</f>
        <v>0</v>
      </c>
      <c r="K72" s="707" t="n">
        <f aca="false">ROUND(($F$72*K85),2)</f>
        <v>0</v>
      </c>
      <c r="L72" s="708" t="n">
        <f aca="false">ROUND(($F$72*L85),2)</f>
        <v>209.95</v>
      </c>
    </row>
    <row r="73" customFormat="false" ht="18" hidden="false" customHeight="true" outlineLevel="0" collapsed="false">
      <c r="A73" s="683" t="s">
        <v>299</v>
      </c>
      <c r="B73" s="709" t="s">
        <v>108</v>
      </c>
      <c r="C73" s="709"/>
      <c r="D73" s="709"/>
      <c r="E73" s="709"/>
      <c r="F73" s="706" t="n">
        <f aca="false">E43</f>
        <v>0.0679</v>
      </c>
      <c r="G73" s="707" t="n">
        <f aca="false">ROUND($F$73*(G72+G85),2)</f>
        <v>402.03</v>
      </c>
      <c r="H73" s="707" t="n">
        <f aca="false">ROUND($F$73*(H72+H85),2)</f>
        <v>536.66</v>
      </c>
      <c r="I73" s="707" t="n">
        <f aca="false">ROUND($F$73*(I72+I85),2)</f>
        <v>382.72</v>
      </c>
      <c r="J73" s="707" t="n">
        <f aca="false">ROUND($F$73*(J72+J85),2)</f>
        <v>0</v>
      </c>
      <c r="K73" s="707" t="n">
        <f aca="false">ROUND($F$73*(K72+K85),2)</f>
        <v>0</v>
      </c>
      <c r="L73" s="708" t="n">
        <f aca="false">ROUND($F$73*(L72+L85),2)</f>
        <v>489.44</v>
      </c>
    </row>
    <row r="74" customFormat="false" ht="18" hidden="false" customHeight="true" outlineLevel="0" collapsed="false">
      <c r="A74" s="710" t="s">
        <v>324</v>
      </c>
      <c r="B74" s="711" t="s">
        <v>436</v>
      </c>
      <c r="C74" s="711"/>
      <c r="D74" s="711"/>
      <c r="E74" s="711"/>
      <c r="F74" s="712" t="n">
        <f aca="false">SUM(F75:F78)</f>
        <v>0.1425</v>
      </c>
      <c r="G74" s="713" t="n">
        <f aca="false">ROUND((((G85+G72+G73)/(1-$F$74))-(G85+G72+G73)),2)</f>
        <v>1050.75</v>
      </c>
      <c r="H74" s="713" t="n">
        <f aca="false">ROUND((((H85+H72+H73)/(1-$F$74))-(H85+H72+H73)),2)</f>
        <v>1402.63</v>
      </c>
      <c r="I74" s="713" t="n">
        <f aca="false">ROUND((((I85+I72+I73)/(1-$F$74))-(I85+I72+I73)),2)</f>
        <v>1000.29</v>
      </c>
      <c r="J74" s="713" t="n">
        <f aca="false">ROUND((((J85+J72+J73)/(1-$F$74))-(J85+J72+J73)),2)</f>
        <v>0</v>
      </c>
      <c r="K74" s="713" t="n">
        <f aca="false">ROUND((((K85+K72+K73)/(1-$F$74))-(K85+K72+K73)),2)</f>
        <v>0</v>
      </c>
      <c r="L74" s="714" t="n">
        <f aca="false">ROUND((((L85+L72+L73)/(1-$F$74))-(L85+L72+L73)),2)</f>
        <v>1279.2</v>
      </c>
    </row>
    <row r="75" customFormat="false" ht="18" hidden="false" customHeight="true" outlineLevel="0" collapsed="false">
      <c r="A75" s="715" t="s">
        <v>437</v>
      </c>
      <c r="B75" s="709" t="s">
        <v>438</v>
      </c>
      <c r="C75" s="709"/>
      <c r="D75" s="709"/>
      <c r="E75" s="709"/>
      <c r="F75" s="706" t="n">
        <f aca="false">E48+E49</f>
        <v>0.0925</v>
      </c>
      <c r="G75" s="707" t="n">
        <f aca="false">ROUND(G87*$F$75,2)</f>
        <v>682.07</v>
      </c>
      <c r="H75" s="707" t="n">
        <f aca="false">ROUND(H87*$F$75,2)</f>
        <v>910.48</v>
      </c>
      <c r="I75" s="707" t="n">
        <f aca="false">ROUND(I87*$F$75,2)</f>
        <v>649.31</v>
      </c>
      <c r="J75" s="707" t="n">
        <f aca="false">ROUND(J87*$F$75,2)</f>
        <v>0</v>
      </c>
      <c r="K75" s="707" t="n">
        <f aca="false">ROUND(K87*$F$75,2)</f>
        <v>0</v>
      </c>
      <c r="L75" s="708" t="n">
        <f aca="false">ROUND(L87*$F$75,2)</f>
        <v>830.36</v>
      </c>
    </row>
    <row r="76" customFormat="false" ht="18" hidden="false" customHeight="true" outlineLevel="0" collapsed="false">
      <c r="A76" s="683" t="s">
        <v>439</v>
      </c>
      <c r="B76" s="716" t="s">
        <v>440</v>
      </c>
      <c r="C76" s="716"/>
      <c r="D76" s="716"/>
      <c r="E76" s="716"/>
      <c r="F76" s="717" t="n">
        <v>0</v>
      </c>
      <c r="G76" s="707" t="n">
        <f aca="false">ROUND(G87*$F$76,2)</f>
        <v>0</v>
      </c>
      <c r="H76" s="707" t="n">
        <f aca="false">ROUND(H87*$F$76,2)</f>
        <v>0</v>
      </c>
      <c r="I76" s="707" t="n">
        <f aca="false">ROUND(I87*$F$76,2)</f>
        <v>0</v>
      </c>
      <c r="J76" s="707" t="n">
        <f aca="false">ROUND(J87*$F$76,2)</f>
        <v>0</v>
      </c>
      <c r="K76" s="707" t="n">
        <f aca="false">ROUND(K87*$F$76,2)</f>
        <v>0</v>
      </c>
      <c r="L76" s="708" t="n">
        <f aca="false">ROUND(L87*$F$76,2)</f>
        <v>0</v>
      </c>
    </row>
    <row r="77" customFormat="false" ht="18" hidden="false" customHeight="true" outlineLevel="0" collapsed="false">
      <c r="A77" s="683" t="s">
        <v>441</v>
      </c>
      <c r="B77" s="709" t="s">
        <v>442</v>
      </c>
      <c r="C77" s="698"/>
      <c r="D77" s="718"/>
      <c r="E77" s="719"/>
      <c r="F77" s="712" t="n">
        <f aca="false">E50</f>
        <v>0.05</v>
      </c>
      <c r="G77" s="707" t="n">
        <f aca="false">ROUND(G87*$F$77,2)</f>
        <v>368.69</v>
      </c>
      <c r="H77" s="707" t="n">
        <f aca="false">ROUND(H87*$F$77,2)</f>
        <v>492.15</v>
      </c>
      <c r="I77" s="707" t="n">
        <f aca="false">ROUND(I87*$F$77,2)</f>
        <v>350.98</v>
      </c>
      <c r="J77" s="707" t="n">
        <f aca="false">ROUND(J87*$F$77,2)</f>
        <v>0</v>
      </c>
      <c r="K77" s="707" t="n">
        <f aca="false">ROUND(K87*$F$77,2)</f>
        <v>0</v>
      </c>
      <c r="L77" s="708" t="n">
        <f aca="false">ROUND(L87*$F$77,2)</f>
        <v>448.84</v>
      </c>
    </row>
    <row r="78" customFormat="false" ht="18" hidden="false" customHeight="true" outlineLevel="0" collapsed="false">
      <c r="A78" s="683" t="s">
        <v>443</v>
      </c>
      <c r="B78" s="716" t="s">
        <v>444</v>
      </c>
      <c r="C78" s="716"/>
      <c r="D78" s="716"/>
      <c r="E78" s="716"/>
      <c r="F78" s="717" t="n">
        <v>0</v>
      </c>
      <c r="G78" s="707" t="n">
        <f aca="false">ROUND(G87*$F$78,2)</f>
        <v>0</v>
      </c>
      <c r="H78" s="707" t="n">
        <f aca="false">ROUND(H87*$F$78,2)</f>
        <v>0</v>
      </c>
      <c r="I78" s="707" t="n">
        <f aca="false">ROUND(I87*$F$78,2)</f>
        <v>0</v>
      </c>
      <c r="J78" s="707" t="n">
        <f aca="false">ROUND(J87*$F$78,2)</f>
        <v>0</v>
      </c>
      <c r="K78" s="707" t="n">
        <f aca="false">ROUND(K87*$F$78,2)</f>
        <v>0</v>
      </c>
      <c r="L78" s="708" t="n">
        <f aca="false">ROUND(L87*$F$78,2)</f>
        <v>0</v>
      </c>
    </row>
    <row r="79" customFormat="false" ht="18" hidden="false" customHeight="true" outlineLevel="0" collapsed="false">
      <c r="A79" s="720" t="s">
        <v>445</v>
      </c>
      <c r="B79" s="721"/>
      <c r="C79" s="721"/>
      <c r="D79" s="721"/>
      <c r="E79" s="721"/>
      <c r="F79" s="722"/>
      <c r="G79" s="723" t="n">
        <f aca="false">ROUND(SUM(G72:G74),2)</f>
        <v>1625.23</v>
      </c>
      <c r="H79" s="723" t="n">
        <f aca="false">ROUND(SUM(H72:H74),2)</f>
        <v>2169.5</v>
      </c>
      <c r="I79" s="723" t="n">
        <f aca="false">ROUND(SUM(I72:I74),2)</f>
        <v>1547.18</v>
      </c>
      <c r="J79" s="723" t="n">
        <f aca="false">ROUND(SUM(J72:J74),2)</f>
        <v>0</v>
      </c>
      <c r="K79" s="723" t="n">
        <f aca="false">ROUND(SUM(K72:K74),2)</f>
        <v>0</v>
      </c>
      <c r="L79" s="724" t="n">
        <f aca="false">ROUND(SUM(L72:L74),2)</f>
        <v>1978.59</v>
      </c>
    </row>
    <row r="80" customFormat="false" ht="18" hidden="false" customHeight="true" outlineLevel="0" collapsed="false">
      <c r="A80" s="725" t="s">
        <v>446</v>
      </c>
      <c r="B80" s="725"/>
      <c r="C80" s="725"/>
      <c r="D80" s="725"/>
      <c r="E80" s="725"/>
      <c r="F80" s="725"/>
      <c r="G80" s="725"/>
      <c r="H80" s="725"/>
      <c r="I80" s="725"/>
      <c r="J80" s="725"/>
      <c r="K80" s="725"/>
      <c r="L80" s="725"/>
    </row>
    <row r="81" customFormat="false" ht="18" hidden="false" customHeight="true" outlineLevel="0" collapsed="false">
      <c r="A81" s="726" t="s">
        <v>447</v>
      </c>
      <c r="B81" s="726"/>
      <c r="C81" s="726"/>
      <c r="D81" s="726"/>
      <c r="E81" s="726"/>
      <c r="F81" s="726"/>
      <c r="G81" s="726"/>
      <c r="H81" s="726"/>
      <c r="I81" s="726"/>
      <c r="J81" s="726"/>
      <c r="K81" s="726"/>
      <c r="L81" s="726"/>
    </row>
    <row r="82" customFormat="false" ht="18" hidden="false" customHeight="true" outlineLevel="0" collapsed="false">
      <c r="A82" s="727" t="s">
        <v>448</v>
      </c>
      <c r="B82" s="727"/>
      <c r="C82" s="727"/>
      <c r="D82" s="727"/>
      <c r="E82" s="727"/>
      <c r="F82" s="727"/>
      <c r="G82" s="728" t="s">
        <v>263</v>
      </c>
      <c r="H82" s="728"/>
      <c r="I82" s="728"/>
      <c r="J82" s="728"/>
      <c r="K82" s="728"/>
      <c r="L82" s="728"/>
    </row>
    <row r="83" customFormat="false" ht="18" hidden="false" customHeight="true" outlineLevel="0" collapsed="false">
      <c r="A83" s="683" t="s">
        <v>310</v>
      </c>
      <c r="B83" s="698" t="s">
        <v>449</v>
      </c>
      <c r="C83" s="698"/>
      <c r="D83" s="698"/>
      <c r="E83" s="698"/>
      <c r="F83" s="698"/>
      <c r="G83" s="729" t="n">
        <f aca="false">G65</f>
        <v>5005.44</v>
      </c>
      <c r="H83" s="729" t="n">
        <f aca="false">H65</f>
        <v>6930.48</v>
      </c>
      <c r="I83" s="729" t="n">
        <f aca="false">I65</f>
        <v>5005.44</v>
      </c>
      <c r="J83" s="729" t="n">
        <f aca="false">J65</f>
        <v>0</v>
      </c>
      <c r="K83" s="729" t="n">
        <f aca="false">K65</f>
        <v>0</v>
      </c>
      <c r="L83" s="730" t="n">
        <f aca="false">L65</f>
        <v>6168.24</v>
      </c>
    </row>
    <row r="84" customFormat="false" ht="18" hidden="false" customHeight="true" outlineLevel="0" collapsed="false">
      <c r="A84" s="683" t="s">
        <v>299</v>
      </c>
      <c r="B84" s="698" t="s">
        <v>431</v>
      </c>
      <c r="C84" s="698"/>
      <c r="D84" s="698"/>
      <c r="E84" s="698"/>
      <c r="F84" s="698"/>
      <c r="G84" s="729" t="n">
        <f aca="false">G70</f>
        <v>743.03</v>
      </c>
      <c r="H84" s="729" t="n">
        <f aca="false">H70</f>
        <v>743.03</v>
      </c>
      <c r="I84" s="729" t="n">
        <f aca="false">I70</f>
        <v>466.94</v>
      </c>
      <c r="J84" s="729" t="n">
        <f aca="false">J70</f>
        <v>0</v>
      </c>
      <c r="K84" s="729" t="n">
        <f aca="false">K70</f>
        <v>0</v>
      </c>
      <c r="L84" s="730" t="n">
        <f aca="false">L70</f>
        <v>830.03</v>
      </c>
    </row>
    <row r="85" customFormat="false" ht="18" hidden="false" customHeight="true" outlineLevel="0" collapsed="false">
      <c r="A85" s="731" t="s">
        <v>450</v>
      </c>
      <c r="B85" s="731"/>
      <c r="C85" s="731"/>
      <c r="D85" s="731"/>
      <c r="E85" s="731"/>
      <c r="F85" s="731"/>
      <c r="G85" s="732" t="n">
        <f aca="false">SUM(G83:G84)</f>
        <v>5748.47</v>
      </c>
      <c r="H85" s="732" t="n">
        <f aca="false">SUM(H83:H84)</f>
        <v>7673.51</v>
      </c>
      <c r="I85" s="732" t="n">
        <f aca="false">SUM(I83:I84)</f>
        <v>5472.38</v>
      </c>
      <c r="J85" s="732" t="n">
        <f aca="false">SUM(J83:J84)</f>
        <v>0</v>
      </c>
      <c r="K85" s="732" t="n">
        <f aca="false">SUM(K83:K84)</f>
        <v>0</v>
      </c>
      <c r="L85" s="733" t="n">
        <f aca="false">SUM(L83:L84)</f>
        <v>6998.27</v>
      </c>
    </row>
    <row r="86" customFormat="false" ht="18" hidden="false" customHeight="true" outlineLevel="0" collapsed="false">
      <c r="A86" s="734" t="s">
        <v>313</v>
      </c>
      <c r="B86" s="735" t="s">
        <v>451</v>
      </c>
      <c r="C86" s="735"/>
      <c r="D86" s="735"/>
      <c r="E86" s="735"/>
      <c r="F86" s="735"/>
      <c r="G86" s="736" t="n">
        <f aca="false">G79</f>
        <v>1625.23</v>
      </c>
      <c r="H86" s="736" t="n">
        <f aca="false">H79</f>
        <v>2169.5</v>
      </c>
      <c r="I86" s="736" t="n">
        <f aca="false">I79</f>
        <v>1547.18</v>
      </c>
      <c r="J86" s="736" t="n">
        <f aca="false">J79</f>
        <v>0</v>
      </c>
      <c r="K86" s="736" t="n">
        <f aca="false">K79</f>
        <v>0</v>
      </c>
      <c r="L86" s="737" t="n">
        <f aca="false">L79</f>
        <v>1978.59</v>
      </c>
    </row>
    <row r="87" customFormat="false" ht="43.5" hidden="false" customHeight="true" outlineLevel="0" collapsed="false">
      <c r="A87" s="738" t="s">
        <v>452</v>
      </c>
      <c r="B87" s="738"/>
      <c r="C87" s="738"/>
      <c r="D87" s="738"/>
      <c r="E87" s="738"/>
      <c r="F87" s="738"/>
      <c r="G87" s="739" t="n">
        <f aca="false">SUM(G85:G86)</f>
        <v>7373.7</v>
      </c>
      <c r="H87" s="739" t="n">
        <f aca="false">SUM(H85:H86)</f>
        <v>9843.01</v>
      </c>
      <c r="I87" s="739" t="n">
        <f aca="false">SUM(I85:I86)</f>
        <v>7019.56</v>
      </c>
      <c r="J87" s="739" t="n">
        <f aca="false">SUM(J85:J86)</f>
        <v>0</v>
      </c>
      <c r="K87" s="739" t="n">
        <f aca="false">SUM(K85:K86)</f>
        <v>0</v>
      </c>
      <c r="L87" s="740" t="n">
        <f aca="false">SUM(L85:L86)</f>
        <v>8976.86</v>
      </c>
    </row>
  </sheetData>
  <sheetProtection sheet="true" password="d3be" objects="true" scenarios="true"/>
  <mergeCells count="94">
    <mergeCell ref="A3:L3"/>
    <mergeCell ref="A4:L4"/>
    <mergeCell ref="A5:L5"/>
    <mergeCell ref="A6:F6"/>
    <mergeCell ref="G6:L6"/>
    <mergeCell ref="A7:H7"/>
    <mergeCell ref="I7:L7"/>
    <mergeCell ref="A8:L8"/>
    <mergeCell ref="A9:A10"/>
    <mergeCell ref="B9:B10"/>
    <mergeCell ref="C9:D10"/>
    <mergeCell ref="E9:E10"/>
    <mergeCell ref="F9:F10"/>
    <mergeCell ref="G9:L9"/>
    <mergeCell ref="A12:A22"/>
    <mergeCell ref="B12:B22"/>
    <mergeCell ref="C12:D12"/>
    <mergeCell ref="C13:E13"/>
    <mergeCell ref="C14:F14"/>
    <mergeCell ref="C15:E15"/>
    <mergeCell ref="C16:D16"/>
    <mergeCell ref="C17:D17"/>
    <mergeCell ref="C19:E19"/>
    <mergeCell ref="C20:F20"/>
    <mergeCell ref="C21:E21"/>
    <mergeCell ref="A23:F23"/>
    <mergeCell ref="A24:L24"/>
    <mergeCell ref="A25:B25"/>
    <mergeCell ref="C25:D25"/>
    <mergeCell ref="F25:L25"/>
    <mergeCell ref="A26:C26"/>
    <mergeCell ref="A27:C27"/>
    <mergeCell ref="A28:C28"/>
    <mergeCell ref="A29:C29"/>
    <mergeCell ref="A30:C30"/>
    <mergeCell ref="A31:C31"/>
    <mergeCell ref="A32:B32"/>
    <mergeCell ref="A33:B33"/>
    <mergeCell ref="A34:D34"/>
    <mergeCell ref="A35:D35"/>
    <mergeCell ref="A36:D36"/>
    <mergeCell ref="A37:F37"/>
    <mergeCell ref="A38:F38"/>
    <mergeCell ref="A39:L39"/>
    <mergeCell ref="A40:D40"/>
    <mergeCell ref="E40:F40"/>
    <mergeCell ref="G40:L40"/>
    <mergeCell ref="A42:D42"/>
    <mergeCell ref="A43:D43"/>
    <mergeCell ref="A44:D44"/>
    <mergeCell ref="A45:F45"/>
    <mergeCell ref="A46:L46"/>
    <mergeCell ref="A47:D47"/>
    <mergeCell ref="E47:F47"/>
    <mergeCell ref="G47:L47"/>
    <mergeCell ref="A48:D48"/>
    <mergeCell ref="A49:D49"/>
    <mergeCell ref="A50:D50"/>
    <mergeCell ref="A51:D51"/>
    <mergeCell ref="A52:F52"/>
    <mergeCell ref="A53:F53"/>
    <mergeCell ref="A54:F54"/>
    <mergeCell ref="A56:L56"/>
    <mergeCell ref="A57:L57"/>
    <mergeCell ref="A59:F59"/>
    <mergeCell ref="B60:E60"/>
    <mergeCell ref="G60:L60"/>
    <mergeCell ref="B61:F61"/>
    <mergeCell ref="B63:E63"/>
    <mergeCell ref="A64:E64"/>
    <mergeCell ref="A65:F65"/>
    <mergeCell ref="B66:F66"/>
    <mergeCell ref="G66:L66"/>
    <mergeCell ref="B67:F67"/>
    <mergeCell ref="B68:F68"/>
    <mergeCell ref="B69:F69"/>
    <mergeCell ref="A70:F70"/>
    <mergeCell ref="B71:E71"/>
    <mergeCell ref="G71:L71"/>
    <mergeCell ref="B72:E72"/>
    <mergeCell ref="B73:E73"/>
    <mergeCell ref="B74:E74"/>
    <mergeCell ref="B75:E75"/>
    <mergeCell ref="B76:E76"/>
    <mergeCell ref="B78:E78"/>
    <mergeCell ref="A80:L80"/>
    <mergeCell ref="A81:L81"/>
    <mergeCell ref="A82:F82"/>
    <mergeCell ref="G82:L82"/>
    <mergeCell ref="B83:F83"/>
    <mergeCell ref="B84:F84"/>
    <mergeCell ref="A85:F85"/>
    <mergeCell ref="B86:F86"/>
    <mergeCell ref="A87:F87"/>
  </mergeCells>
  <printOptions headings="false" gridLines="false" gridLinesSet="true" horizontalCentered="true" verticalCentered="false"/>
  <pageMargins left="0.39375" right="0.39375" top="0.39375" bottom="0.39375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5" man="true" max="16383" min="0"/>
  </rowBreak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87"/>
  <sheetViews>
    <sheetView showFormulas="false" showGridLines="fals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O11" activeCellId="0" sqref="O11"/>
    </sheetView>
  </sheetViews>
  <sheetFormatPr defaultColWidth="8.83203125" defaultRowHeight="12.75" zeroHeight="false" outlineLevelRow="0" outlineLevelCol="0"/>
  <cols>
    <col collapsed="false" customWidth="true" hidden="false" outlineLevel="0" max="1" min="1" style="281" width="10.16"/>
    <col collapsed="false" customWidth="true" hidden="false" outlineLevel="0" max="2" min="2" style="281" width="7.33"/>
    <col collapsed="false" customWidth="true" hidden="false" outlineLevel="0" max="3" min="3" style="281" width="14.33"/>
    <col collapsed="false" customWidth="true" hidden="false" outlineLevel="0" max="4" min="4" style="281" width="12.33"/>
    <col collapsed="false" customWidth="true" hidden="false" outlineLevel="0" max="5" min="5" style="281" width="10.16"/>
    <col collapsed="false" customWidth="true" hidden="false" outlineLevel="0" max="6" min="6" style="281" width="11.16"/>
    <col collapsed="false" customWidth="true" hidden="false" outlineLevel="0" max="7" min="7" style="547" width="13.66"/>
    <col collapsed="false" customWidth="true" hidden="false" outlineLevel="0" max="10" min="8" style="281" width="13.66"/>
    <col collapsed="false" customWidth="true" hidden="false" outlineLevel="0" max="12" min="11" style="281" width="14.83"/>
    <col collapsed="false" customWidth="true" hidden="false" outlineLevel="0" max="13" min="13" style="281" width="9.16"/>
    <col collapsed="false" customWidth="true" hidden="false" outlineLevel="0" max="14" min="14" style="281" width="11.66"/>
    <col collapsed="false" customWidth="true" hidden="false" outlineLevel="0" max="15" min="15" style="281" width="10.83"/>
    <col collapsed="false" customWidth="true" hidden="false" outlineLevel="0" max="1025" min="16" style="281" width="9.16"/>
  </cols>
  <sheetData>
    <row r="1" customFormat="false" ht="15.75" hidden="false" customHeight="true" outlineLevel="0" collapsed="false">
      <c r="A1" s="548"/>
      <c r="B1" s="221" t="s">
        <v>0</v>
      </c>
      <c r="C1" s="221"/>
      <c r="D1" s="221"/>
      <c r="E1" s="221"/>
      <c r="F1" s="549"/>
      <c r="G1" s="550"/>
      <c r="H1" s="551"/>
      <c r="I1" s="551"/>
      <c r="J1" s="551"/>
      <c r="K1" s="551"/>
      <c r="L1" s="552"/>
    </row>
    <row r="2" customFormat="false" ht="26.25" hidden="false" customHeight="true" outlineLevel="0" collapsed="false">
      <c r="A2" s="262"/>
      <c r="B2" s="93" t="s">
        <v>42</v>
      </c>
      <c r="C2" s="93"/>
      <c r="D2" s="93"/>
      <c r="E2" s="93"/>
      <c r="F2" s="553"/>
      <c r="G2" s="554"/>
      <c r="L2" s="555"/>
    </row>
    <row r="3" customFormat="false" ht="48.75" hidden="false" customHeight="true" outlineLevel="0" collapsed="false">
      <c r="A3" s="556" t="s">
        <v>453</v>
      </c>
      <c r="B3" s="556"/>
      <c r="C3" s="556"/>
      <c r="D3" s="556"/>
      <c r="E3" s="556"/>
      <c r="F3" s="556"/>
      <c r="G3" s="556"/>
      <c r="H3" s="556"/>
      <c r="I3" s="556"/>
      <c r="J3" s="556"/>
      <c r="K3" s="556"/>
      <c r="L3" s="556"/>
    </row>
    <row r="4" customFormat="false" ht="20.25" hidden="false" customHeight="true" outlineLevel="0" collapsed="false">
      <c r="A4" s="557" t="str">
        <f aca="false">BH!$A$4</f>
        <v>ANEXO X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</row>
    <row r="5" customFormat="false" ht="18.75" hidden="false" customHeight="true" outlineLevel="0" collapsed="false">
      <c r="A5" s="558" t="s">
        <v>389</v>
      </c>
      <c r="B5" s="558"/>
      <c r="C5" s="558"/>
      <c r="D5" s="558"/>
      <c r="E5" s="558"/>
      <c r="F5" s="558"/>
      <c r="G5" s="558"/>
      <c r="H5" s="558"/>
      <c r="I5" s="558"/>
      <c r="J5" s="558"/>
      <c r="K5" s="558"/>
      <c r="L5" s="558"/>
    </row>
    <row r="6" customFormat="false" ht="12.75" hidden="false" customHeight="false" outlineLevel="0" collapsed="false">
      <c r="A6" s="559" t="s">
        <v>390</v>
      </c>
      <c r="B6" s="559"/>
      <c r="C6" s="559"/>
      <c r="D6" s="559"/>
      <c r="E6" s="559"/>
      <c r="F6" s="559"/>
      <c r="G6" s="560" t="str">
        <f aca="false">Dados!A7</f>
        <v>CCT 2026 – MG000731/2026 (BH e outras) e MG000730/2026 (Juiz de Fora) – Data base da categoria 01 de janeiro</v>
      </c>
      <c r="H6" s="560"/>
      <c r="I6" s="560"/>
      <c r="J6" s="560"/>
      <c r="K6" s="560"/>
      <c r="L6" s="560"/>
    </row>
    <row r="7" customFormat="false" ht="23.25" hidden="false" customHeight="true" outlineLevel="0" collapsed="false">
      <c r="A7" s="268" t="s">
        <v>454</v>
      </c>
      <c r="B7" s="268"/>
      <c r="C7" s="268"/>
      <c r="D7" s="268"/>
      <c r="E7" s="268"/>
      <c r="F7" s="268"/>
      <c r="G7" s="268"/>
      <c r="H7" s="268"/>
      <c r="I7" s="561" t="s">
        <v>102</v>
      </c>
      <c r="J7" s="561"/>
      <c r="K7" s="561"/>
      <c r="L7" s="561"/>
    </row>
    <row r="8" customFormat="false" ht="16.5" hidden="false" customHeight="true" outlineLevel="0" collapsed="false">
      <c r="A8" s="562" t="s">
        <v>392</v>
      </c>
      <c r="B8" s="562"/>
      <c r="C8" s="562"/>
      <c r="D8" s="562"/>
      <c r="E8" s="562"/>
      <c r="F8" s="562"/>
      <c r="G8" s="562"/>
      <c r="H8" s="562"/>
      <c r="I8" s="562"/>
      <c r="J8" s="562"/>
      <c r="K8" s="562"/>
      <c r="L8" s="562"/>
    </row>
    <row r="9" customFormat="false" ht="12.75" hidden="false" customHeight="true" outlineLevel="0" collapsed="false">
      <c r="A9" s="563" t="s">
        <v>205</v>
      </c>
      <c r="B9" s="564" t="s">
        <v>393</v>
      </c>
      <c r="C9" s="565" t="s">
        <v>394</v>
      </c>
      <c r="D9" s="565"/>
      <c r="E9" s="566" t="s">
        <v>395</v>
      </c>
      <c r="F9" s="567" t="s">
        <v>396</v>
      </c>
      <c r="G9" s="568"/>
      <c r="H9" s="568"/>
      <c r="I9" s="568"/>
      <c r="J9" s="568"/>
      <c r="K9" s="568"/>
      <c r="L9" s="568"/>
    </row>
    <row r="10" customFormat="false" ht="68.25" hidden="false" customHeight="true" outlineLevel="0" collapsed="false">
      <c r="A10" s="563"/>
      <c r="B10" s="564"/>
      <c r="C10" s="565"/>
      <c r="D10" s="565"/>
      <c r="E10" s="566"/>
      <c r="F10" s="566"/>
      <c r="G10" s="569" t="s">
        <v>137</v>
      </c>
      <c r="H10" s="569" t="s">
        <v>138</v>
      </c>
      <c r="I10" s="569" t="s">
        <v>139</v>
      </c>
      <c r="J10" s="569" t="s">
        <v>455</v>
      </c>
      <c r="K10" s="569" t="s">
        <v>141</v>
      </c>
      <c r="L10" s="570" t="s">
        <v>142</v>
      </c>
    </row>
    <row r="11" customFormat="false" ht="18" hidden="false" customHeight="true" outlineLevel="0" collapsed="false">
      <c r="A11" s="741" t="s">
        <v>400</v>
      </c>
      <c r="B11" s="741"/>
      <c r="C11" s="741"/>
      <c r="D11" s="741"/>
      <c r="E11" s="741"/>
      <c r="F11" s="741"/>
      <c r="G11" s="741"/>
      <c r="H11" s="741"/>
      <c r="I11" s="741"/>
      <c r="J11" s="741"/>
      <c r="K11" s="741"/>
      <c r="L11" s="741"/>
    </row>
    <row r="12" customFormat="false" ht="18" hidden="false" customHeight="true" outlineLevel="0" collapsed="false">
      <c r="A12" s="574" t="n">
        <v>1</v>
      </c>
      <c r="B12" s="575" t="n">
        <v>1</v>
      </c>
      <c r="C12" s="576" t="s">
        <v>401</v>
      </c>
      <c r="D12" s="576"/>
      <c r="E12" s="577" t="n">
        <v>220</v>
      </c>
      <c r="F12" s="742" t="n">
        <f aca="false">Dados!F8</f>
        <v>2524.9</v>
      </c>
      <c r="G12" s="743" t="n">
        <f aca="false">F12</f>
        <v>2524.9</v>
      </c>
      <c r="H12" s="743" t="n">
        <v>0</v>
      </c>
      <c r="I12" s="744" t="n">
        <v>0</v>
      </c>
      <c r="J12" s="744" t="n">
        <f aca="false">F12</f>
        <v>2524.9</v>
      </c>
      <c r="K12" s="744"/>
      <c r="L12" s="745" t="n">
        <f aca="false">F12</f>
        <v>2524.9</v>
      </c>
    </row>
    <row r="13" customFormat="false" ht="18" hidden="false" customHeight="true" outlineLevel="0" collapsed="false">
      <c r="A13" s="574"/>
      <c r="B13" s="575"/>
      <c r="C13" s="582" t="s">
        <v>293</v>
      </c>
      <c r="D13" s="582"/>
      <c r="E13" s="582"/>
      <c r="F13" s="746" t="n">
        <v>0.3</v>
      </c>
      <c r="G13" s="747" t="n">
        <f aca="false">ROUND(($F$13*G12),2)</f>
        <v>757.47</v>
      </c>
      <c r="H13" s="747" t="n">
        <f aca="false">ROUND(($F$13*H12),2)</f>
        <v>0</v>
      </c>
      <c r="I13" s="747" t="n">
        <f aca="false">ROUND(($F$13*I12),2)</f>
        <v>0</v>
      </c>
      <c r="J13" s="747" t="n">
        <f aca="false">ROUND(($F$13*J12),2)</f>
        <v>757.47</v>
      </c>
      <c r="K13" s="747"/>
      <c r="L13" s="748" t="n">
        <f aca="false">ROUND(($F$13*L12),2)</f>
        <v>757.47</v>
      </c>
    </row>
    <row r="14" customFormat="false" ht="18" hidden="false" customHeight="true" outlineLevel="0" collapsed="false">
      <c r="A14" s="574"/>
      <c r="B14" s="575"/>
      <c r="C14" s="586" t="s">
        <v>402</v>
      </c>
      <c r="D14" s="586"/>
      <c r="E14" s="586"/>
      <c r="F14" s="586"/>
      <c r="G14" s="749" t="n">
        <f aca="false">SUM(G12:G13)</f>
        <v>3282.37</v>
      </c>
      <c r="H14" s="477" t="n">
        <f aca="false">SUM(H12:H13)</f>
        <v>0</v>
      </c>
      <c r="I14" s="477" t="n">
        <f aca="false">SUM(I12:I13)</f>
        <v>0</v>
      </c>
      <c r="J14" s="477" t="n">
        <f aca="false">SUM(J12:J13)</f>
        <v>3282.37</v>
      </c>
      <c r="K14" s="477"/>
      <c r="L14" s="460" t="n">
        <f aca="false">SUM(L12:L13)</f>
        <v>3282.37</v>
      </c>
    </row>
    <row r="15" customFormat="false" ht="18" hidden="false" customHeight="true" outlineLevel="0" collapsed="false">
      <c r="A15" s="574"/>
      <c r="B15" s="575"/>
      <c r="C15" s="588" t="s">
        <v>122</v>
      </c>
      <c r="D15" s="588"/>
      <c r="E15" s="588"/>
      <c r="F15" s="750" t="n">
        <v>0</v>
      </c>
      <c r="G15" s="477" t="n">
        <f aca="false">IF(Dados!$P$13="SIM",Dados!$Q$13,0)</f>
        <v>0</v>
      </c>
      <c r="H15" s="477" t="n">
        <v>0</v>
      </c>
      <c r="I15" s="477" t="n">
        <v>0</v>
      </c>
      <c r="J15" s="477" t="n">
        <v>0</v>
      </c>
      <c r="K15" s="477" t="n">
        <v>0</v>
      </c>
      <c r="L15" s="460" t="n">
        <v>0</v>
      </c>
    </row>
    <row r="16" customFormat="false" ht="27" hidden="false" customHeight="true" outlineLevel="0" collapsed="false">
      <c r="A16" s="574"/>
      <c r="B16" s="575"/>
      <c r="C16" s="588" t="s">
        <v>456</v>
      </c>
      <c r="D16" s="588"/>
      <c r="E16" s="590"/>
      <c r="F16" s="591" t="n">
        <v>0</v>
      </c>
      <c r="G16" s="477" t="n">
        <v>0</v>
      </c>
      <c r="H16" s="477" t="n">
        <v>0</v>
      </c>
      <c r="I16" s="742" t="n">
        <v>0</v>
      </c>
      <c r="J16" s="742" t="n">
        <v>0</v>
      </c>
      <c r="K16" s="742" t="n">
        <v>0</v>
      </c>
      <c r="L16" s="450" t="n">
        <v>0</v>
      </c>
    </row>
    <row r="17" customFormat="false" ht="27" hidden="false" customHeight="true" outlineLevel="0" collapsed="false">
      <c r="A17" s="574"/>
      <c r="B17" s="575"/>
      <c r="C17" s="588" t="s">
        <v>457</v>
      </c>
      <c r="D17" s="588"/>
      <c r="E17" s="590"/>
      <c r="F17" s="591" t="n">
        <v>0</v>
      </c>
      <c r="G17" s="751" t="n">
        <v>0</v>
      </c>
      <c r="H17" s="751" t="n">
        <f aca="false">ROUND((H12*F17),2)</f>
        <v>0</v>
      </c>
      <c r="I17" s="752" t="n">
        <v>0</v>
      </c>
      <c r="J17" s="752" t="n">
        <v>0</v>
      </c>
      <c r="K17" s="752" t="n">
        <v>0</v>
      </c>
      <c r="L17" s="753" t="n">
        <v>0</v>
      </c>
    </row>
    <row r="18" customFormat="false" ht="18" hidden="false" customHeight="true" outlineLevel="0" collapsed="false">
      <c r="A18" s="574"/>
      <c r="B18" s="575"/>
      <c r="C18" s="596" t="s">
        <v>117</v>
      </c>
      <c r="D18" s="597"/>
      <c r="E18" s="598" t="n">
        <f aca="false">Cálculos!E50</f>
        <v>15.21</v>
      </c>
      <c r="F18" s="599" t="n">
        <f aca="false">Dados!K12</f>
        <v>0.4</v>
      </c>
      <c r="G18" s="751" t="n">
        <v>0</v>
      </c>
      <c r="H18" s="751" t="n">
        <v>0</v>
      </c>
      <c r="I18" s="751" t="n">
        <v>0</v>
      </c>
      <c r="J18" s="751" t="n">
        <v>0</v>
      </c>
      <c r="K18" s="751" t="n">
        <v>0</v>
      </c>
      <c r="L18" s="753" t="n">
        <f aca="false">((($F$18*L14/220)*7)*$E$18)</f>
        <v>635.407152545455</v>
      </c>
    </row>
    <row r="19" customFormat="false" ht="18" hidden="false" customHeight="true" outlineLevel="0" collapsed="false">
      <c r="A19" s="574"/>
      <c r="B19" s="575"/>
      <c r="C19" s="600" t="s">
        <v>336</v>
      </c>
      <c r="D19" s="600"/>
      <c r="E19" s="600"/>
      <c r="F19" s="601" t="n">
        <v>0.2</v>
      </c>
      <c r="G19" s="751" t="n">
        <f aca="false">G18*$F$19</f>
        <v>0</v>
      </c>
      <c r="H19" s="751" t="n">
        <f aca="false">H18*$F$19</f>
        <v>0</v>
      </c>
      <c r="I19" s="751" t="n">
        <f aca="false">I18*$F$19</f>
        <v>0</v>
      </c>
      <c r="J19" s="751" t="n">
        <v>0</v>
      </c>
      <c r="K19" s="751" t="n">
        <f aca="false">K18*$F$19</f>
        <v>0</v>
      </c>
      <c r="L19" s="753" t="n">
        <f aca="false">L18*$F$19</f>
        <v>127.081430509091</v>
      </c>
    </row>
    <row r="20" customFormat="false" ht="18" hidden="false" customHeight="true" outlineLevel="0" collapsed="false">
      <c r="A20" s="574"/>
      <c r="B20" s="575"/>
      <c r="C20" s="602" t="s">
        <v>405</v>
      </c>
      <c r="D20" s="602"/>
      <c r="E20" s="602"/>
      <c r="F20" s="602"/>
      <c r="G20" s="523" t="n">
        <f aca="false">SUM(G14:G19)</f>
        <v>3282.37</v>
      </c>
      <c r="H20" s="523" t="n">
        <f aca="false">SUM(H14:H19)</f>
        <v>0</v>
      </c>
      <c r="I20" s="523" t="n">
        <f aca="false">SUM(I14:I19)</f>
        <v>0</v>
      </c>
      <c r="J20" s="523" t="n">
        <f aca="false">SUM(J14:J19)</f>
        <v>3282.37</v>
      </c>
      <c r="K20" s="523" t="n">
        <f aca="false">SUM(K14:K19)</f>
        <v>0</v>
      </c>
      <c r="L20" s="754" t="n">
        <f aca="false">SUM(L14:L19)</f>
        <v>4044.85858305455</v>
      </c>
    </row>
    <row r="21" customFormat="false" ht="18" hidden="false" customHeight="true" outlineLevel="0" collapsed="false">
      <c r="A21" s="574"/>
      <c r="B21" s="575"/>
      <c r="C21" s="605" t="s">
        <v>406</v>
      </c>
      <c r="D21" s="605"/>
      <c r="E21" s="605"/>
      <c r="F21" s="606" t="n">
        <f aca="false">Encargos!C58</f>
        <v>0.764</v>
      </c>
      <c r="G21" s="743" t="n">
        <f aca="false">ROUND(($F$21*G20),2)</f>
        <v>2507.73</v>
      </c>
      <c r="H21" s="743" t="n">
        <f aca="false">ROUND(($F$21*H20),2)</f>
        <v>0</v>
      </c>
      <c r="I21" s="743" t="n">
        <f aca="false">ROUND(($F$21*I20),2)</f>
        <v>0</v>
      </c>
      <c r="J21" s="743" t="n">
        <f aca="false">ROUND(($F$21*J20),2)</f>
        <v>2507.73</v>
      </c>
      <c r="K21" s="743" t="n">
        <f aca="false">ROUND(($F$21*K20),2)</f>
        <v>0</v>
      </c>
      <c r="L21" s="745" t="n">
        <f aca="false">ROUND(($F$21*L20),2)</f>
        <v>3090.27</v>
      </c>
    </row>
    <row r="22" customFormat="false" ht="45" hidden="false" customHeight="true" outlineLevel="0" collapsed="false">
      <c r="A22" s="574"/>
      <c r="B22" s="575"/>
      <c r="C22" s="607" t="s">
        <v>341</v>
      </c>
      <c r="D22" s="275" t="n">
        <f aca="false">Dados!$O$11</f>
        <v>4.97</v>
      </c>
      <c r="E22" s="608" t="n">
        <f aca="false">Dados!$O$9</f>
        <v>22</v>
      </c>
      <c r="F22" s="751" t="n">
        <f aca="false">Dados!$O$10</f>
        <v>15.21</v>
      </c>
      <c r="G22" s="747" t="n">
        <v>0</v>
      </c>
      <c r="H22" s="747" t="n">
        <v>0</v>
      </c>
      <c r="I22" s="755" t="n">
        <v>0</v>
      </c>
      <c r="J22" s="747" t="n">
        <f aca="false">ROUND((((J14/220)+((J14/220)*0.6))*$D$22),2)</f>
        <v>118.64</v>
      </c>
      <c r="K22" s="747" t="n">
        <f aca="false">ROUND((((K14/220)+((K14/220)*0.6))*$F$22),2)</f>
        <v>0</v>
      </c>
      <c r="L22" s="748" t="n">
        <f aca="false">ROUND((((L14/220)+((L14/220)*0.6))*$F$22),2)</f>
        <v>363.09</v>
      </c>
      <c r="O22" s="756"/>
    </row>
    <row r="23" customFormat="false" ht="18" hidden="false" customHeight="true" outlineLevel="0" collapsed="false">
      <c r="A23" s="610" t="s">
        <v>407</v>
      </c>
      <c r="B23" s="610"/>
      <c r="C23" s="610"/>
      <c r="D23" s="610"/>
      <c r="E23" s="610"/>
      <c r="F23" s="610"/>
      <c r="G23" s="757" t="n">
        <f aca="false">SUM(G20:G22)</f>
        <v>5790.1</v>
      </c>
      <c r="H23" s="757" t="n">
        <f aca="false">SUM(H20:H22)</f>
        <v>0</v>
      </c>
      <c r="I23" s="757" t="n">
        <f aca="false">SUM(I20:I22)</f>
        <v>0</v>
      </c>
      <c r="J23" s="757" t="n">
        <f aca="false">SUM(J20:J22)</f>
        <v>5908.74</v>
      </c>
      <c r="K23" s="757" t="n">
        <f aca="false">SUM(K20:K22)</f>
        <v>0</v>
      </c>
      <c r="L23" s="758" t="n">
        <f aca="false">SUM(L20:L22)</f>
        <v>7498.21858305455</v>
      </c>
      <c r="O23" s="756"/>
    </row>
    <row r="24" customFormat="false" ht="18" hidden="false" customHeight="true" outlineLevel="0" collapsed="false">
      <c r="A24" s="613" t="s">
        <v>408</v>
      </c>
      <c r="B24" s="613"/>
      <c r="C24" s="613"/>
      <c r="D24" s="613"/>
      <c r="E24" s="613"/>
      <c r="F24" s="613"/>
      <c r="G24" s="613"/>
      <c r="H24" s="613"/>
      <c r="I24" s="613"/>
      <c r="J24" s="613"/>
      <c r="K24" s="613"/>
      <c r="L24" s="613"/>
      <c r="O24" s="756"/>
    </row>
    <row r="25" customFormat="false" ht="18" hidden="false" customHeight="true" outlineLevel="0" collapsed="false">
      <c r="A25" s="614" t="s">
        <v>205</v>
      </c>
      <c r="B25" s="614"/>
      <c r="C25" s="496" t="s">
        <v>409</v>
      </c>
      <c r="D25" s="496"/>
      <c r="E25" s="759" t="s">
        <v>206</v>
      </c>
      <c r="F25" s="616" t="s">
        <v>410</v>
      </c>
      <c r="G25" s="616"/>
      <c r="H25" s="616"/>
      <c r="I25" s="616"/>
      <c r="J25" s="616"/>
      <c r="K25" s="616"/>
      <c r="L25" s="616"/>
    </row>
    <row r="26" customFormat="false" ht="18" hidden="false" customHeight="true" outlineLevel="0" collapsed="false">
      <c r="A26" s="617" t="s">
        <v>107</v>
      </c>
      <c r="B26" s="617"/>
      <c r="C26" s="617"/>
      <c r="D26" s="577"/>
      <c r="E26" s="618"/>
      <c r="F26" s="619"/>
      <c r="G26" s="743" t="n">
        <f aca="false">Dados!F9</f>
        <v>82.45</v>
      </c>
      <c r="H26" s="743" t="n">
        <v>0</v>
      </c>
      <c r="I26" s="743" t="n">
        <v>0</v>
      </c>
      <c r="J26" s="743" t="n">
        <f aca="false">Dados!F9</f>
        <v>82.45</v>
      </c>
      <c r="K26" s="743"/>
      <c r="L26" s="745" t="n">
        <f aca="false">Dados!$F$9</f>
        <v>82.45</v>
      </c>
    </row>
    <row r="27" customFormat="false" ht="18" hidden="false" customHeight="true" outlineLevel="0" collapsed="false">
      <c r="A27" s="274" t="s">
        <v>110</v>
      </c>
      <c r="B27" s="274"/>
      <c r="C27" s="274"/>
      <c r="D27" s="760"/>
      <c r="E27" s="761"/>
      <c r="F27" s="646"/>
      <c r="G27" s="743" t="n">
        <f aca="false">Dados!F10</f>
        <v>20.7</v>
      </c>
      <c r="H27" s="751" t="n">
        <v>0</v>
      </c>
      <c r="I27" s="751" t="n">
        <v>0</v>
      </c>
      <c r="J27" s="743" t="n">
        <f aca="false">Dados!F10</f>
        <v>20.7</v>
      </c>
      <c r="K27" s="751"/>
      <c r="L27" s="753" t="n">
        <f aca="false">Dados!$F$10</f>
        <v>20.7</v>
      </c>
    </row>
    <row r="28" customFormat="false" ht="24.75" hidden="false" customHeight="true" outlineLevel="0" collapsed="false">
      <c r="A28" s="620" t="s">
        <v>411</v>
      </c>
      <c r="B28" s="620"/>
      <c r="C28" s="620"/>
      <c r="D28" s="607"/>
      <c r="E28" s="751"/>
      <c r="F28" s="762"/>
      <c r="G28" s="743" t="n">
        <f aca="false">Dados!F11</f>
        <v>4</v>
      </c>
      <c r="H28" s="751" t="n">
        <v>0</v>
      </c>
      <c r="I28" s="751" t="n">
        <v>0</v>
      </c>
      <c r="J28" s="743" t="n">
        <f aca="false">Dados!F11</f>
        <v>4</v>
      </c>
      <c r="K28" s="751"/>
      <c r="L28" s="753" t="n">
        <f aca="false">Dados!$F$11</f>
        <v>4</v>
      </c>
    </row>
    <row r="29" customFormat="false" ht="18" hidden="false" customHeight="true" outlineLevel="0" collapsed="false">
      <c r="A29" s="620" t="s">
        <v>116</v>
      </c>
      <c r="B29" s="620"/>
      <c r="C29" s="620"/>
      <c r="D29" s="275"/>
      <c r="E29" s="532"/>
      <c r="F29" s="762"/>
      <c r="G29" s="743" t="n">
        <f aca="false">Dados!F12</f>
        <v>156.95</v>
      </c>
      <c r="H29" s="751" t="n">
        <v>0</v>
      </c>
      <c r="I29" s="751" t="n">
        <v>0</v>
      </c>
      <c r="J29" s="743" t="n">
        <f aca="false">Dados!F12</f>
        <v>156.95</v>
      </c>
      <c r="K29" s="751"/>
      <c r="L29" s="753" t="n">
        <f aca="false">Dados!$F$12</f>
        <v>156.95</v>
      </c>
    </row>
    <row r="30" customFormat="false" ht="18" hidden="false" customHeight="true" outlineLevel="0" collapsed="false">
      <c r="A30" s="620" t="s">
        <v>412</v>
      </c>
      <c r="B30" s="620"/>
      <c r="C30" s="620"/>
      <c r="D30" s="275"/>
      <c r="E30" s="532"/>
      <c r="F30" s="762"/>
      <c r="G30" s="743" t="n">
        <f aca="false">Dados!F13</f>
        <v>21.17</v>
      </c>
      <c r="H30" s="751" t="n">
        <v>0</v>
      </c>
      <c r="I30" s="751" t="n">
        <v>0</v>
      </c>
      <c r="J30" s="743" t="n">
        <f aca="false">Dados!F13</f>
        <v>21.17</v>
      </c>
      <c r="K30" s="751"/>
      <c r="L30" s="753" t="n">
        <f aca="false">Dados!$F$13</f>
        <v>21.17</v>
      </c>
    </row>
    <row r="31" customFormat="false" ht="18" hidden="false" customHeight="true" outlineLevel="0" collapsed="false">
      <c r="A31" s="274" t="s">
        <v>125</v>
      </c>
      <c r="B31" s="274"/>
      <c r="C31" s="274"/>
      <c r="D31" s="275"/>
      <c r="E31" s="751"/>
      <c r="F31" s="762"/>
      <c r="G31" s="743" t="n">
        <f aca="false">Dados!F14</f>
        <v>210.57</v>
      </c>
      <c r="H31" s="751" t="n">
        <v>0</v>
      </c>
      <c r="I31" s="751" t="n">
        <v>0</v>
      </c>
      <c r="J31" s="743" t="n">
        <f aca="false">Dados!F14</f>
        <v>210.57</v>
      </c>
      <c r="K31" s="751"/>
      <c r="L31" s="753" t="n">
        <f aca="false">Dados!$F$14</f>
        <v>210.57</v>
      </c>
    </row>
    <row r="32" customFormat="false" ht="18" hidden="false" customHeight="true" outlineLevel="0" collapsed="false">
      <c r="A32" s="624" t="s">
        <v>126</v>
      </c>
      <c r="B32" s="624"/>
      <c r="C32" s="625" t="n">
        <f aca="false">Dados!E15</f>
        <v>22</v>
      </c>
      <c r="D32" s="626" t="n">
        <f aca="false">Dados!D15</f>
        <v>15.21</v>
      </c>
      <c r="E32" s="763" t="n">
        <f aca="false">Dados!F15</f>
        <v>0</v>
      </c>
      <c r="F32" s="762" t="n">
        <f aca="false">Dados!G15</f>
        <v>28.16</v>
      </c>
      <c r="G32" s="593" t="n">
        <f aca="false">ROUND((($F$32*$C$32)-(($F$32*$C$32)*$E$32)),2)</f>
        <v>619.52</v>
      </c>
      <c r="H32" s="751" t="n">
        <v>0</v>
      </c>
      <c r="I32" s="751" t="n">
        <v>0</v>
      </c>
      <c r="J32" s="751" t="n">
        <f aca="false">ROUND((($F$32*$D$32)-(($F$32*$D$32)*$E$32)),2)</f>
        <v>428.31</v>
      </c>
      <c r="K32" s="751"/>
      <c r="L32" s="753" t="n">
        <f aca="false">ROUND((($F$32*$D$32)-(($F$32*$D$32)*$E$32)),2)</f>
        <v>428.31</v>
      </c>
    </row>
    <row r="33" customFormat="false" ht="18" hidden="false" customHeight="true" outlineLevel="0" collapsed="false">
      <c r="A33" s="629" t="s">
        <v>128</v>
      </c>
      <c r="B33" s="629"/>
      <c r="C33" s="630" t="n">
        <f aca="false">Dados!E16</f>
        <v>22</v>
      </c>
      <c r="D33" s="631" t="n">
        <f aca="false">Dados!D16</f>
        <v>15.21</v>
      </c>
      <c r="E33" s="764" t="n">
        <f aca="false">Dados!F16</f>
        <v>0.06</v>
      </c>
      <c r="F33" s="765" t="n">
        <f aca="false">Dados!E25</f>
        <v>4.15</v>
      </c>
      <c r="G33" s="584" t="n">
        <f aca="false">ROUND((IF(((($F$33*2)*$C$33)-($E$33*G12))&gt;0,((($F$33*2)*$C$33)-($E$33*G12)),0)),2)</f>
        <v>31.11</v>
      </c>
      <c r="H33" s="751" t="n">
        <v>0</v>
      </c>
      <c r="I33" s="751" t="n">
        <v>0</v>
      </c>
      <c r="J33" s="751" t="n">
        <f aca="false">ROUND((IF(((($F$33*2)*$D$33)-($E$33*J12))&gt;0,((($F$33*2)*$D$33)-($E$33*J12)),0)),2)</f>
        <v>0</v>
      </c>
      <c r="K33" s="751"/>
      <c r="L33" s="753" t="n">
        <f aca="false">ROUND((IF(((($F$33*2)*$D$33)-($E$33*L12))&gt;0,((($F$33*2)*$D$33)-($E$33*L12)),0)),2)</f>
        <v>0</v>
      </c>
    </row>
    <row r="34" customFormat="false" ht="18" hidden="false" customHeight="true" outlineLevel="0" collapsed="false">
      <c r="A34" s="629" t="str">
        <f aca="false">Dados!H17</f>
        <v>Outros (inserir somente com a justificativa legal)</v>
      </c>
      <c r="B34" s="629"/>
      <c r="C34" s="629"/>
      <c r="D34" s="629"/>
      <c r="E34" s="764"/>
      <c r="F34" s="765"/>
      <c r="G34" s="634" t="n">
        <f aca="false">Dados!M17</f>
        <v>0</v>
      </c>
      <c r="H34" s="276" t="n">
        <f aca="false">Dados!M17</f>
        <v>0</v>
      </c>
      <c r="I34" s="276" t="n">
        <f aca="false">Dados!M17</f>
        <v>0</v>
      </c>
      <c r="J34" s="276" t="n">
        <f aca="false">Dados!M17</f>
        <v>0</v>
      </c>
      <c r="K34" s="276" t="n">
        <f aca="false">Dados!M17</f>
        <v>0</v>
      </c>
      <c r="L34" s="587" t="n">
        <f aca="false">Dados!M17</f>
        <v>0</v>
      </c>
    </row>
    <row r="35" customFormat="false" ht="18" hidden="false" customHeight="true" outlineLevel="0" collapsed="false">
      <c r="A35" s="629" t="str">
        <f aca="false">Dados!H18</f>
        <v>Outros (inserir somente com a justificativa legal)</v>
      </c>
      <c r="B35" s="629"/>
      <c r="C35" s="629"/>
      <c r="D35" s="629"/>
      <c r="E35" s="764"/>
      <c r="F35" s="765"/>
      <c r="G35" s="634" t="n">
        <f aca="false">Dados!M18</f>
        <v>0</v>
      </c>
      <c r="H35" s="276" t="n">
        <f aca="false">Dados!M18</f>
        <v>0</v>
      </c>
      <c r="I35" s="276" t="n">
        <f aca="false">Dados!M18</f>
        <v>0</v>
      </c>
      <c r="J35" s="276" t="n">
        <f aca="false">Dados!M18</f>
        <v>0</v>
      </c>
      <c r="K35" s="276" t="n">
        <f aca="false">Dados!M18</f>
        <v>0</v>
      </c>
      <c r="L35" s="587" t="n">
        <f aca="false">Dados!M18</f>
        <v>0</v>
      </c>
    </row>
    <row r="36" customFormat="false" ht="18" hidden="false" customHeight="true" outlineLevel="0" collapsed="false">
      <c r="A36" s="629" t="str">
        <f aca="false">Dados!H19</f>
        <v>Outros (inserir somente com a justificativa legal)</v>
      </c>
      <c r="B36" s="629"/>
      <c r="C36" s="629"/>
      <c r="D36" s="629"/>
      <c r="E36" s="764"/>
      <c r="F36" s="765"/>
      <c r="G36" s="634" t="n">
        <f aca="false">Dados!M19</f>
        <v>0</v>
      </c>
      <c r="H36" s="276" t="n">
        <f aca="false">Dados!M19</f>
        <v>0</v>
      </c>
      <c r="I36" s="276" t="n">
        <f aca="false">Dados!M19</f>
        <v>0</v>
      </c>
      <c r="J36" s="276" t="n">
        <f aca="false">Dados!M19</f>
        <v>0</v>
      </c>
      <c r="K36" s="276" t="n">
        <f aca="false">Dados!M19</f>
        <v>0</v>
      </c>
      <c r="L36" s="587" t="n">
        <f aca="false">Dados!M19</f>
        <v>0</v>
      </c>
    </row>
    <row r="37" customFormat="false" ht="18" hidden="false" customHeight="true" outlineLevel="0" collapsed="false">
      <c r="A37" s="635" t="s">
        <v>413</v>
      </c>
      <c r="B37" s="635"/>
      <c r="C37" s="635"/>
      <c r="D37" s="635"/>
      <c r="E37" s="635"/>
      <c r="F37" s="635"/>
      <c r="G37" s="603" t="n">
        <f aca="false">SUM(G26:G36)</f>
        <v>1146.47</v>
      </c>
      <c r="H37" s="603" t="n">
        <f aca="false">SUM(H26:H36)</f>
        <v>0</v>
      </c>
      <c r="I37" s="603" t="n">
        <f aca="false">SUM(I26:I36)</f>
        <v>0</v>
      </c>
      <c r="J37" s="603" t="n">
        <f aca="false">SUM(J26:J36)</f>
        <v>924.15</v>
      </c>
      <c r="K37" s="603" t="n">
        <f aca="false">SUM(K26:K36)</f>
        <v>0</v>
      </c>
      <c r="L37" s="604" t="n">
        <f aca="false">SUM(L26:L36)</f>
        <v>924.15</v>
      </c>
      <c r="N37" s="756"/>
    </row>
    <row r="38" customFormat="false" ht="18" hidden="false" customHeight="true" outlineLevel="0" collapsed="false">
      <c r="A38" s="636" t="s">
        <v>414</v>
      </c>
      <c r="B38" s="636"/>
      <c r="C38" s="636"/>
      <c r="D38" s="636"/>
      <c r="E38" s="636"/>
      <c r="F38" s="636"/>
      <c r="G38" s="766" t="n">
        <f aca="false">G23+G37</f>
        <v>6936.57</v>
      </c>
      <c r="H38" s="757" t="n">
        <f aca="false">H23+H37</f>
        <v>0</v>
      </c>
      <c r="I38" s="757" t="n">
        <f aca="false">I23+I37</f>
        <v>0</v>
      </c>
      <c r="J38" s="757" t="n">
        <f aca="false">J23+J37</f>
        <v>6832.89</v>
      </c>
      <c r="K38" s="757" t="n">
        <f aca="false">K23+K37</f>
        <v>0</v>
      </c>
      <c r="L38" s="758" t="n">
        <f aca="false">L23+L37</f>
        <v>8422.36858305455</v>
      </c>
    </row>
    <row r="39" customFormat="false" ht="18" hidden="false" customHeight="true" outlineLevel="0" collapsed="false">
      <c r="A39" s="613" t="s">
        <v>415</v>
      </c>
      <c r="B39" s="613"/>
      <c r="C39" s="613"/>
      <c r="D39" s="613"/>
      <c r="E39" s="613"/>
      <c r="F39" s="613"/>
      <c r="G39" s="613"/>
      <c r="H39" s="613"/>
      <c r="I39" s="613"/>
      <c r="J39" s="613"/>
      <c r="K39" s="613"/>
      <c r="L39" s="613"/>
    </row>
    <row r="40" customFormat="false" ht="18" hidden="false" customHeight="true" outlineLevel="0" collapsed="false">
      <c r="A40" s="638" t="s">
        <v>205</v>
      </c>
      <c r="B40" s="638"/>
      <c r="C40" s="638"/>
      <c r="D40" s="638"/>
      <c r="E40" s="496" t="s">
        <v>206</v>
      </c>
      <c r="F40" s="496"/>
      <c r="G40" s="639"/>
      <c r="H40" s="639"/>
      <c r="I40" s="639"/>
      <c r="J40" s="639"/>
      <c r="K40" s="639"/>
      <c r="L40" s="639"/>
    </row>
    <row r="41" customFormat="false" ht="18" hidden="false" customHeight="true" outlineLevel="0" collapsed="false">
      <c r="A41" s="640" t="s">
        <v>416</v>
      </c>
      <c r="B41" s="641"/>
      <c r="C41" s="641"/>
      <c r="D41" s="641"/>
      <c r="E41" s="642" t="n">
        <f aca="false">Dados!K8</f>
        <v>0.03</v>
      </c>
      <c r="F41" s="643"/>
      <c r="G41" s="767" t="n">
        <f aca="false">ROUND((G38*$E$41),2)</f>
        <v>208.1</v>
      </c>
      <c r="H41" s="743" t="n">
        <f aca="false">ROUND((H38*$E$41),2)</f>
        <v>0</v>
      </c>
      <c r="I41" s="743" t="n">
        <f aca="false">ROUND((I38*$E$41),2)</f>
        <v>0</v>
      </c>
      <c r="J41" s="743" t="n">
        <f aca="false">ROUND((J38*$E$41),2)</f>
        <v>204.99</v>
      </c>
      <c r="K41" s="743" t="n">
        <f aca="false">ROUND((K38*$E$41),2)</f>
        <v>0</v>
      </c>
      <c r="L41" s="745" t="n">
        <f aca="false">ROUND((L38*$E$41),2)</f>
        <v>252.67</v>
      </c>
    </row>
    <row r="42" customFormat="false" ht="18" hidden="false" customHeight="true" outlineLevel="0" collapsed="false">
      <c r="A42" s="645" t="s">
        <v>417</v>
      </c>
      <c r="B42" s="645"/>
      <c r="C42" s="645"/>
      <c r="D42" s="645"/>
      <c r="E42" s="646"/>
      <c r="F42" s="647"/>
      <c r="G42" s="751" t="n">
        <f aca="false">G38+G41</f>
        <v>7144.67</v>
      </c>
      <c r="H42" s="751" t="n">
        <f aca="false">H38+H41</f>
        <v>0</v>
      </c>
      <c r="I42" s="751" t="n">
        <f aca="false">I38+I41</f>
        <v>0</v>
      </c>
      <c r="J42" s="751" t="n">
        <f aca="false">J38+J41</f>
        <v>7037.88</v>
      </c>
      <c r="K42" s="751" t="n">
        <f aca="false">K38+K41</f>
        <v>0</v>
      </c>
      <c r="L42" s="753" t="n">
        <f aca="false">L38+L41</f>
        <v>8675.03858305455</v>
      </c>
    </row>
    <row r="43" customFormat="false" ht="18" hidden="false" customHeight="true" outlineLevel="0" collapsed="false">
      <c r="A43" s="274" t="s">
        <v>108</v>
      </c>
      <c r="B43" s="274"/>
      <c r="C43" s="274"/>
      <c r="D43" s="274"/>
      <c r="E43" s="646" t="n">
        <f aca="false">Dados!K9</f>
        <v>0.0679</v>
      </c>
      <c r="F43" s="647"/>
      <c r="G43" s="751" t="n">
        <f aca="false">ROUND((G42*$E$43),2)</f>
        <v>485.12</v>
      </c>
      <c r="H43" s="751" t="n">
        <f aca="false">ROUND((H42*$E$43),2)</f>
        <v>0</v>
      </c>
      <c r="I43" s="751" t="n">
        <f aca="false">ROUND((I42*$E$43),2)</f>
        <v>0</v>
      </c>
      <c r="J43" s="751" t="n">
        <f aca="false">ROUND((J42*$E$43),2)</f>
        <v>477.87</v>
      </c>
      <c r="K43" s="751" t="n">
        <f aca="false">ROUND((K42*$E$43),2)</f>
        <v>0</v>
      </c>
      <c r="L43" s="753" t="n">
        <f aca="false">ROUND((L42*$E$43),2)</f>
        <v>589.04</v>
      </c>
    </row>
    <row r="44" customFormat="false" ht="24" hidden="false" customHeight="true" outlineLevel="0" collapsed="false">
      <c r="A44" s="648" t="s">
        <v>418</v>
      </c>
      <c r="B44" s="648"/>
      <c r="C44" s="648"/>
      <c r="D44" s="648"/>
      <c r="E44" s="649" t="n">
        <f aca="false">SUM(E41:E43)</f>
        <v>0.0979</v>
      </c>
      <c r="F44" s="650"/>
      <c r="G44" s="523" t="n">
        <f aca="false">G41+G43</f>
        <v>693.22</v>
      </c>
      <c r="H44" s="523" t="n">
        <f aca="false">H41+H43</f>
        <v>0</v>
      </c>
      <c r="I44" s="523" t="n">
        <f aca="false">I41+I43</f>
        <v>0</v>
      </c>
      <c r="J44" s="523" t="n">
        <f aca="false">J41+J43</f>
        <v>682.86</v>
      </c>
      <c r="K44" s="523" t="n">
        <f aca="false">K41+K43</f>
        <v>0</v>
      </c>
      <c r="L44" s="754" t="n">
        <f aca="false">L41+L43</f>
        <v>841.71</v>
      </c>
    </row>
    <row r="45" customFormat="false" ht="25.5" hidden="false" customHeight="true" outlineLevel="0" collapsed="false">
      <c r="A45" s="651" t="s">
        <v>419</v>
      </c>
      <c r="B45" s="651"/>
      <c r="C45" s="651"/>
      <c r="D45" s="651"/>
      <c r="E45" s="651"/>
      <c r="F45" s="651"/>
      <c r="G45" s="757" t="n">
        <f aca="false">G23+G37+G44</f>
        <v>7629.79</v>
      </c>
      <c r="H45" s="757" t="n">
        <f aca="false">H23+H37+H44</f>
        <v>0</v>
      </c>
      <c r="I45" s="757" t="n">
        <f aca="false">I23+I37+I44</f>
        <v>0</v>
      </c>
      <c r="J45" s="757" t="n">
        <f aca="false">J23+J37+J44</f>
        <v>7515.75</v>
      </c>
      <c r="K45" s="757" t="n">
        <f aca="false">K23+K37+K44</f>
        <v>0</v>
      </c>
      <c r="L45" s="758" t="n">
        <f aca="false">L23+L37+L44</f>
        <v>9264.07858305455</v>
      </c>
    </row>
    <row r="46" customFormat="false" ht="18" hidden="false" customHeight="true" outlineLevel="0" collapsed="false">
      <c r="A46" s="652" t="s">
        <v>420</v>
      </c>
      <c r="B46" s="652"/>
      <c r="C46" s="652"/>
      <c r="D46" s="652"/>
      <c r="E46" s="652"/>
      <c r="F46" s="652"/>
      <c r="G46" s="652"/>
      <c r="H46" s="652"/>
      <c r="I46" s="652"/>
      <c r="J46" s="652"/>
      <c r="K46" s="652"/>
      <c r="L46" s="652"/>
    </row>
    <row r="47" customFormat="false" ht="18" hidden="false" customHeight="true" outlineLevel="0" collapsed="false">
      <c r="A47" s="653" t="s">
        <v>205</v>
      </c>
      <c r="B47" s="653"/>
      <c r="C47" s="653"/>
      <c r="D47" s="653"/>
      <c r="E47" s="438" t="s">
        <v>206</v>
      </c>
      <c r="F47" s="438"/>
      <c r="G47" s="654"/>
      <c r="H47" s="654"/>
      <c r="I47" s="654"/>
      <c r="J47" s="654"/>
      <c r="K47" s="654"/>
      <c r="L47" s="654"/>
    </row>
    <row r="48" customFormat="false" ht="18" hidden="false" customHeight="true" outlineLevel="0" collapsed="false">
      <c r="A48" s="617" t="s">
        <v>111</v>
      </c>
      <c r="B48" s="617"/>
      <c r="C48" s="617"/>
      <c r="D48" s="617"/>
      <c r="E48" s="646" t="n">
        <f aca="false">Dados!K10</f>
        <v>0.076</v>
      </c>
      <c r="F48" s="647"/>
      <c r="G48" s="767" t="n">
        <f aca="false">ROUND((G52*$E$48),2)</f>
        <v>653.37</v>
      </c>
      <c r="H48" s="743" t="n">
        <f aca="false">ROUND((H52*$E$48),2)</f>
        <v>0</v>
      </c>
      <c r="I48" s="743" t="n">
        <f aca="false">ROUND((I52*$E$48),2)</f>
        <v>0</v>
      </c>
      <c r="J48" s="743" t="n">
        <f aca="false">ROUND((J52*$E$48),2)</f>
        <v>643.6</v>
      </c>
      <c r="K48" s="743" t="n">
        <f aca="false">ROUND((K52*$E$48),2)</f>
        <v>0</v>
      </c>
      <c r="L48" s="745" t="n">
        <f aca="false">ROUND((L52*$E$48),2)</f>
        <v>793.32</v>
      </c>
    </row>
    <row r="49" customFormat="false" ht="18" hidden="false" customHeight="true" outlineLevel="0" collapsed="false">
      <c r="A49" s="274" t="s">
        <v>421</v>
      </c>
      <c r="B49" s="274"/>
      <c r="C49" s="274"/>
      <c r="D49" s="274"/>
      <c r="E49" s="646" t="n">
        <f aca="false">Dados!K11</f>
        <v>0.0165</v>
      </c>
      <c r="F49" s="647"/>
      <c r="G49" s="751" t="n">
        <f aca="false">ROUND((G52*$E$49),2)</f>
        <v>141.85</v>
      </c>
      <c r="H49" s="751" t="n">
        <f aca="false">ROUND((H52*$E$49),2)</f>
        <v>0</v>
      </c>
      <c r="I49" s="751" t="n">
        <f aca="false">ROUND((I52*$E$49),2)</f>
        <v>0</v>
      </c>
      <c r="J49" s="751" t="n">
        <f aca="false">ROUND((J52*$E$49),2)</f>
        <v>139.73</v>
      </c>
      <c r="K49" s="751" t="n">
        <f aca="false">ROUND((K52*$E$49),2)</f>
        <v>0</v>
      </c>
      <c r="L49" s="753" t="n">
        <f aca="false">ROUND((L52*$E$49),2)</f>
        <v>172.23</v>
      </c>
    </row>
    <row r="50" customFormat="false" ht="18" hidden="false" customHeight="true" outlineLevel="0" collapsed="false">
      <c r="A50" s="274" t="s">
        <v>134</v>
      </c>
      <c r="B50" s="274"/>
      <c r="C50" s="274"/>
      <c r="D50" s="274"/>
      <c r="E50" s="646" t="n">
        <f aca="false">Dados!D25</f>
        <v>0.02</v>
      </c>
      <c r="F50" s="647"/>
      <c r="G50" s="751" t="n">
        <f aca="false">ROUND((G52*$E$50),2)</f>
        <v>171.94</v>
      </c>
      <c r="H50" s="751" t="n">
        <f aca="false">ROUND((H52*$E$50),2)</f>
        <v>0</v>
      </c>
      <c r="I50" s="751" t="n">
        <f aca="false">ROUND((I52*$E$50),2)</f>
        <v>0</v>
      </c>
      <c r="J50" s="751" t="n">
        <f aca="false">ROUND((J52*$E$50),2)</f>
        <v>169.37</v>
      </c>
      <c r="K50" s="751" t="n">
        <f aca="false">ROUND((K52*$E$50),2)</f>
        <v>0</v>
      </c>
      <c r="L50" s="753" t="n">
        <f aca="false">ROUND((L52*$E$50),2)</f>
        <v>208.77</v>
      </c>
    </row>
    <row r="51" customFormat="false" ht="18.75" hidden="false" customHeight="true" outlineLevel="0" collapsed="false">
      <c r="A51" s="655" t="s">
        <v>422</v>
      </c>
      <c r="B51" s="655"/>
      <c r="C51" s="655"/>
      <c r="D51" s="655"/>
      <c r="E51" s="656" t="n">
        <f aca="false">SUM(E48:E50)</f>
        <v>0.1125</v>
      </c>
      <c r="F51" s="657"/>
      <c r="G51" s="768" t="n">
        <f aca="false">SUM(G48:G50)</f>
        <v>967.16</v>
      </c>
      <c r="H51" s="768" t="n">
        <f aca="false">SUM(H48:H50)</f>
        <v>0</v>
      </c>
      <c r="I51" s="768" t="n">
        <f aca="false">SUM(I48:I50)</f>
        <v>0</v>
      </c>
      <c r="J51" s="768" t="n">
        <f aca="false">SUM(J48:J50)</f>
        <v>952.7</v>
      </c>
      <c r="K51" s="768" t="n">
        <f aca="false">SUM(K48:K50)</f>
        <v>0</v>
      </c>
      <c r="L51" s="769" t="n">
        <f aca="false">SUM(L48:L50)</f>
        <v>1174.32</v>
      </c>
    </row>
    <row r="52" customFormat="false" ht="22.5" hidden="false" customHeight="true" outlineLevel="0" collapsed="false">
      <c r="A52" s="659" t="str">
        <f aca="false">A53</f>
        <v>VALOR MENSAL DA CATEGORIA</v>
      </c>
      <c r="B52" s="659"/>
      <c r="C52" s="659"/>
      <c r="D52" s="659"/>
      <c r="E52" s="659"/>
      <c r="F52" s="659"/>
      <c r="G52" s="770" t="n">
        <f aca="false">ROUND(G45/(1-$E$51),2)</f>
        <v>8596.95</v>
      </c>
      <c r="H52" s="770" t="n">
        <f aca="false">ROUND(H45/(1-$E$51),2)</f>
        <v>0</v>
      </c>
      <c r="I52" s="770" t="n">
        <f aca="false">ROUND(I45/(1-$E$51),2)</f>
        <v>0</v>
      </c>
      <c r="J52" s="770" t="n">
        <f aca="false">ROUND(J45/(1-$E$51),2)</f>
        <v>8468.45</v>
      </c>
      <c r="K52" s="770" t="n">
        <f aca="false">ROUND(K45/(1-$E$51),2)</f>
        <v>0</v>
      </c>
      <c r="L52" s="771" t="n">
        <f aca="false">ROUND(L45/(1-$E$51),2)</f>
        <v>10438.4</v>
      </c>
    </row>
    <row r="53" customFormat="false" ht="34.5" hidden="false" customHeight="true" outlineLevel="0" collapsed="false">
      <c r="A53" s="662" t="s">
        <v>377</v>
      </c>
      <c r="B53" s="662"/>
      <c r="C53" s="662"/>
      <c r="D53" s="662"/>
      <c r="E53" s="662"/>
      <c r="F53" s="662"/>
      <c r="G53" s="772" t="n">
        <f aca="false">G52</f>
        <v>8596.95</v>
      </c>
      <c r="H53" s="772" t="n">
        <f aca="false">H52</f>
        <v>0</v>
      </c>
      <c r="I53" s="772" t="n">
        <f aca="false">I52</f>
        <v>0</v>
      </c>
      <c r="J53" s="772" t="n">
        <f aca="false">J52</f>
        <v>8468.45</v>
      </c>
      <c r="K53" s="772" t="n">
        <f aca="false">K52</f>
        <v>0</v>
      </c>
      <c r="L53" s="773" t="n">
        <f aca="false">L52</f>
        <v>10438.4</v>
      </c>
    </row>
    <row r="54" customFormat="false" ht="39.75" hidden="false" customHeight="true" outlineLevel="0" collapsed="false">
      <c r="A54" s="662" t="s">
        <v>423</v>
      </c>
      <c r="B54" s="662"/>
      <c r="C54" s="662"/>
      <c r="D54" s="662"/>
      <c r="E54" s="662"/>
      <c r="F54" s="662"/>
      <c r="G54" s="772" t="n">
        <f aca="false">G53*1</f>
        <v>8596.95</v>
      </c>
      <c r="H54" s="772" t="n">
        <f aca="false">H53*1</f>
        <v>0</v>
      </c>
      <c r="I54" s="772" t="n">
        <f aca="false">I53*2</f>
        <v>0</v>
      </c>
      <c r="J54" s="772" t="n">
        <f aca="false">J53*2</f>
        <v>16936.9</v>
      </c>
      <c r="K54" s="772" t="n">
        <f aca="false">K53*2</f>
        <v>0</v>
      </c>
      <c r="L54" s="773" t="n">
        <f aca="false">L53*2</f>
        <v>20876.8</v>
      </c>
      <c r="N54" s="756"/>
    </row>
    <row r="55" customFormat="false" ht="76.5" hidden="false" customHeight="true" outlineLevel="0" collapsed="false">
      <c r="A55" s="665"/>
      <c r="B55" s="665"/>
      <c r="C55" s="665"/>
      <c r="D55" s="665"/>
      <c r="E55" s="665"/>
      <c r="F55" s="665"/>
      <c r="G55" s="774"/>
      <c r="H55" s="774"/>
      <c r="I55" s="774"/>
      <c r="J55" s="774"/>
      <c r="K55" s="774"/>
      <c r="L55" s="774"/>
    </row>
    <row r="56" customFormat="false" ht="41.25" hidden="false" customHeight="true" outlineLevel="0" collapsed="false">
      <c r="A56" s="667" t="s">
        <v>424</v>
      </c>
      <c r="B56" s="667"/>
      <c r="C56" s="667"/>
      <c r="D56" s="667"/>
      <c r="E56" s="667"/>
      <c r="F56" s="667"/>
      <c r="G56" s="667"/>
      <c r="H56" s="667"/>
      <c r="I56" s="667"/>
      <c r="J56" s="667"/>
      <c r="K56" s="667"/>
      <c r="L56" s="667"/>
    </row>
    <row r="57" customFormat="false" ht="20.25" hidden="false" customHeight="true" outlineLevel="0" collapsed="false">
      <c r="A57" s="775" t="str">
        <f aca="false">BH!$A$57</f>
        <v>ANEXO X</v>
      </c>
      <c r="B57" s="775"/>
      <c r="C57" s="775"/>
      <c r="D57" s="775"/>
      <c r="E57" s="775"/>
      <c r="F57" s="775"/>
      <c r="G57" s="775"/>
      <c r="H57" s="775"/>
      <c r="I57" s="775"/>
      <c r="J57" s="775"/>
      <c r="K57" s="775"/>
      <c r="L57" s="775"/>
    </row>
    <row r="58" customFormat="false" ht="13.5" hidden="false" customHeight="true" outlineLevel="0" collapsed="false">
      <c r="A58" s="668"/>
      <c r="B58" s="669"/>
      <c r="C58" s="669"/>
      <c r="D58" s="669"/>
      <c r="E58" s="669"/>
      <c r="F58" s="669"/>
      <c r="G58" s="669"/>
      <c r="I58" s="669"/>
      <c r="J58" s="670" t="s">
        <v>102</v>
      </c>
      <c r="K58" s="669"/>
      <c r="L58" s="671"/>
    </row>
    <row r="59" customFormat="false" ht="69" hidden="false" customHeight="true" outlineLevel="0" collapsed="false">
      <c r="A59" s="672" t="s">
        <v>425</v>
      </c>
      <c r="B59" s="672"/>
      <c r="C59" s="672"/>
      <c r="D59" s="672"/>
      <c r="E59" s="672"/>
      <c r="F59" s="672"/>
      <c r="G59" s="673" t="str">
        <f aca="false">G10</f>
        <v>DIURNO 220H/M</v>
      </c>
      <c r="H59" s="673" t="str">
        <f aca="false">H10</f>
        <v>DIURNO 220H/M LÍDER</v>
      </c>
      <c r="I59" s="673" t="str">
        <f aca="false">I10</f>
        <v>DIURNO 12HX36H (COM INTERVALO)</v>
      </c>
      <c r="J59" s="673" t="str">
        <f aca="false">J10</f>
        <v>DIURNO 12HX36H INDENIZADO FINAIS SEMANA E FERIADOS)</v>
      </c>
      <c r="K59" s="673" t="str">
        <f aca="false">K10</f>
        <v>DIURNO 12HX36H (INDENIZADO)</v>
      </c>
      <c r="L59" s="674" t="str">
        <f aca="false">L10</f>
        <v>NOTURNO 12HX36H (INDENIZADO)</v>
      </c>
    </row>
    <row r="60" customFormat="false" ht="27.75" hidden="false" customHeight="true" outlineLevel="0" collapsed="false">
      <c r="A60" s="675" t="s">
        <v>426</v>
      </c>
      <c r="B60" s="676" t="s">
        <v>241</v>
      </c>
      <c r="C60" s="676"/>
      <c r="D60" s="676"/>
      <c r="E60" s="676"/>
      <c r="F60" s="677" t="s">
        <v>427</v>
      </c>
      <c r="G60" s="678" t="s">
        <v>102</v>
      </c>
      <c r="H60" s="678"/>
      <c r="I60" s="678"/>
      <c r="J60" s="678"/>
      <c r="K60" s="678"/>
      <c r="L60" s="678"/>
    </row>
    <row r="61" customFormat="false" ht="18" hidden="false" customHeight="true" outlineLevel="0" collapsed="false">
      <c r="A61" s="679" t="n">
        <v>1</v>
      </c>
      <c r="B61" s="680" t="s">
        <v>428</v>
      </c>
      <c r="C61" s="680"/>
      <c r="D61" s="680"/>
      <c r="E61" s="680"/>
      <c r="F61" s="680"/>
      <c r="G61" s="776" t="n">
        <f aca="false">G20</f>
        <v>3282.37</v>
      </c>
      <c r="H61" s="776" t="n">
        <f aca="false">H20</f>
        <v>0</v>
      </c>
      <c r="I61" s="776" t="n">
        <f aca="false">I20</f>
        <v>0</v>
      </c>
      <c r="J61" s="776" t="n">
        <f aca="false">J20</f>
        <v>3282.37</v>
      </c>
      <c r="K61" s="776" t="n">
        <f aca="false">K20</f>
        <v>0</v>
      </c>
      <c r="L61" s="777" t="n">
        <f aca="false">L20</f>
        <v>4044.85858305455</v>
      </c>
    </row>
    <row r="62" customFormat="false" ht="18" hidden="false" customHeight="true" outlineLevel="0" collapsed="false">
      <c r="A62" s="683" t="s">
        <v>310</v>
      </c>
      <c r="B62" s="709" t="s">
        <v>242</v>
      </c>
      <c r="C62" s="709"/>
      <c r="D62" s="709"/>
      <c r="E62" s="709"/>
      <c r="F62" s="685" t="n">
        <f aca="false">Encargos!C40</f>
        <v>0.0909</v>
      </c>
      <c r="G62" s="477" t="n">
        <f aca="false">ROUND($F$62*G61,2)</f>
        <v>298.37</v>
      </c>
      <c r="H62" s="477" t="n">
        <f aca="false">ROUND($F$62*H61,2)</f>
        <v>0</v>
      </c>
      <c r="I62" s="477" t="n">
        <f aca="false">ROUND($F$62*I61,2)</f>
        <v>0</v>
      </c>
      <c r="J62" s="477" t="n">
        <f aca="false">ROUND($F$62*J61,2)</f>
        <v>298.37</v>
      </c>
      <c r="K62" s="477" t="n">
        <f aca="false">ROUND($F$62*K61,2)</f>
        <v>0</v>
      </c>
      <c r="L62" s="460" t="n">
        <f aca="false">ROUND($F$62*L61,2)</f>
        <v>367.68</v>
      </c>
    </row>
    <row r="63" customFormat="false" ht="28.5" hidden="false" customHeight="true" outlineLevel="0" collapsed="false">
      <c r="A63" s="683" t="s">
        <v>365</v>
      </c>
      <c r="B63" s="686" t="s">
        <v>247</v>
      </c>
      <c r="C63" s="686"/>
      <c r="D63" s="686"/>
      <c r="E63" s="686"/>
      <c r="F63" s="687" t="n">
        <f aca="false">Encargos!C19*F62</f>
        <v>0.0361782</v>
      </c>
      <c r="G63" s="477" t="n">
        <f aca="false">ROUND($F$63*G61,2)</f>
        <v>118.75</v>
      </c>
      <c r="H63" s="477" t="n">
        <f aca="false">ROUND($F$63*H61,2)</f>
        <v>0</v>
      </c>
      <c r="I63" s="477" t="n">
        <f aca="false">ROUND($F$63*I61,2)</f>
        <v>0</v>
      </c>
      <c r="J63" s="477" t="n">
        <f aca="false">ROUND($F$63*J61,2)</f>
        <v>118.75</v>
      </c>
      <c r="K63" s="477" t="n">
        <f aca="false">ROUND($F$63*K61,2)</f>
        <v>0</v>
      </c>
      <c r="L63" s="460" t="n">
        <f aca="false">ROUND($F$63*L61,2)</f>
        <v>146.34</v>
      </c>
    </row>
    <row r="64" customFormat="false" ht="24" hidden="false" customHeight="true" outlineLevel="0" collapsed="false">
      <c r="A64" s="688" t="s">
        <v>429</v>
      </c>
      <c r="B64" s="688"/>
      <c r="C64" s="688"/>
      <c r="D64" s="688"/>
      <c r="E64" s="688"/>
      <c r="F64" s="689" t="n">
        <f aca="false">SUM(F62:F63)</f>
        <v>0.1270782</v>
      </c>
      <c r="G64" s="778" t="n">
        <f aca="false">SUM(G62:G63)</f>
        <v>417.12</v>
      </c>
      <c r="H64" s="778" t="n">
        <f aca="false">SUM(H62:H63)</f>
        <v>0</v>
      </c>
      <c r="I64" s="778" t="n">
        <f aca="false">SUM(I62:I63)</f>
        <v>0</v>
      </c>
      <c r="J64" s="778" t="n">
        <f aca="false">SUM(J62:J63)</f>
        <v>417.12</v>
      </c>
      <c r="K64" s="778" t="n">
        <f aca="false">SUM(K62:K63)</f>
        <v>0</v>
      </c>
      <c r="L64" s="779" t="n">
        <f aca="false">SUM(L62:L63)</f>
        <v>514.02</v>
      </c>
    </row>
    <row r="65" customFormat="false" ht="18" hidden="false" customHeight="true" outlineLevel="0" collapsed="false">
      <c r="A65" s="692" t="s">
        <v>430</v>
      </c>
      <c r="B65" s="692"/>
      <c r="C65" s="692"/>
      <c r="D65" s="692"/>
      <c r="E65" s="692"/>
      <c r="F65" s="692"/>
      <c r="G65" s="780" t="n">
        <f aca="false">G64*12</f>
        <v>5005.44</v>
      </c>
      <c r="H65" s="780" t="n">
        <f aca="false">H64*12</f>
        <v>0</v>
      </c>
      <c r="I65" s="780" t="n">
        <f aca="false">I64*12</f>
        <v>0</v>
      </c>
      <c r="J65" s="780" t="n">
        <f aca="false">J64*12</f>
        <v>5005.44</v>
      </c>
      <c r="K65" s="780" t="n">
        <f aca="false">K64*12</f>
        <v>0</v>
      </c>
      <c r="L65" s="781" t="n">
        <f aca="false">L64*12</f>
        <v>6168.24</v>
      </c>
    </row>
    <row r="66" customFormat="false" ht="18" hidden="false" customHeight="true" outlineLevel="0" collapsed="false">
      <c r="A66" s="695" t="n">
        <v>2</v>
      </c>
      <c r="B66" s="696" t="s">
        <v>431</v>
      </c>
      <c r="C66" s="696"/>
      <c r="D66" s="696"/>
      <c r="E66" s="696"/>
      <c r="F66" s="696"/>
      <c r="G66" s="697" t="s">
        <v>102</v>
      </c>
      <c r="H66" s="697"/>
      <c r="I66" s="697"/>
      <c r="J66" s="697"/>
      <c r="K66" s="697"/>
      <c r="L66" s="697"/>
    </row>
    <row r="67" customFormat="false" ht="18" hidden="false" customHeight="true" outlineLevel="0" collapsed="false">
      <c r="A67" s="683" t="s">
        <v>310</v>
      </c>
      <c r="B67" s="698" t="s">
        <v>126</v>
      </c>
      <c r="C67" s="698"/>
      <c r="D67" s="698"/>
      <c r="E67" s="698"/>
      <c r="F67" s="698"/>
      <c r="G67" s="751" t="n">
        <f aca="false">G32</f>
        <v>619.52</v>
      </c>
      <c r="H67" s="751" t="n">
        <f aca="false">H32</f>
        <v>0</v>
      </c>
      <c r="I67" s="751" t="n">
        <f aca="false">I32</f>
        <v>0</v>
      </c>
      <c r="J67" s="751" t="n">
        <f aca="false">J32</f>
        <v>428.31</v>
      </c>
      <c r="K67" s="751" t="n">
        <f aca="false">K32</f>
        <v>0</v>
      </c>
      <c r="L67" s="753" t="n">
        <f aca="false">L32</f>
        <v>428.31</v>
      </c>
    </row>
    <row r="68" customFormat="false" ht="18" hidden="false" customHeight="true" outlineLevel="0" collapsed="false">
      <c r="A68" s="683" t="s">
        <v>299</v>
      </c>
      <c r="B68" s="698" t="s">
        <v>128</v>
      </c>
      <c r="C68" s="698"/>
      <c r="D68" s="698"/>
      <c r="E68" s="698"/>
      <c r="F68" s="698"/>
      <c r="G68" s="751" t="n">
        <f aca="false">G33</f>
        <v>31.11</v>
      </c>
      <c r="H68" s="751" t="n">
        <f aca="false">H33</f>
        <v>0</v>
      </c>
      <c r="I68" s="751" t="n">
        <f aca="false">I33</f>
        <v>0</v>
      </c>
      <c r="J68" s="751" t="n">
        <f aca="false">J33</f>
        <v>0</v>
      </c>
      <c r="K68" s="751" t="n">
        <f aca="false">K33</f>
        <v>0</v>
      </c>
      <c r="L68" s="753" t="n">
        <f aca="false">L33</f>
        <v>0</v>
      </c>
    </row>
    <row r="69" customFormat="false" ht="18" hidden="false" customHeight="true" outlineLevel="0" collapsed="false">
      <c r="A69" s="683" t="s">
        <v>324</v>
      </c>
      <c r="B69" s="698" t="s">
        <v>432</v>
      </c>
      <c r="C69" s="698"/>
      <c r="D69" s="698"/>
      <c r="E69" s="698"/>
      <c r="F69" s="698"/>
      <c r="G69" s="751" t="n">
        <f aca="false">G22</f>
        <v>0</v>
      </c>
      <c r="H69" s="751" t="n">
        <f aca="false">H22</f>
        <v>0</v>
      </c>
      <c r="I69" s="751" t="n">
        <f aca="false">I22</f>
        <v>0</v>
      </c>
      <c r="J69" s="751" t="n">
        <f aca="false">J22</f>
        <v>118.64</v>
      </c>
      <c r="K69" s="751" t="n">
        <f aca="false">K22</f>
        <v>0</v>
      </c>
      <c r="L69" s="753" t="n">
        <f aca="false">L22</f>
        <v>363.09</v>
      </c>
    </row>
    <row r="70" customFormat="false" ht="18" hidden="false" customHeight="true" outlineLevel="0" collapsed="false">
      <c r="A70" s="699" t="s">
        <v>433</v>
      </c>
      <c r="B70" s="699"/>
      <c r="C70" s="699"/>
      <c r="D70" s="699"/>
      <c r="E70" s="699"/>
      <c r="F70" s="699"/>
      <c r="G70" s="782" t="n">
        <f aca="false">SUM(G67:G69)</f>
        <v>650.63</v>
      </c>
      <c r="H70" s="782" t="n">
        <f aca="false">SUM(H67:H69)</f>
        <v>0</v>
      </c>
      <c r="I70" s="782" t="n">
        <f aca="false">SUM(I67:I69)</f>
        <v>0</v>
      </c>
      <c r="J70" s="782" t="n">
        <f aca="false">SUM(J67:J69)</f>
        <v>546.95</v>
      </c>
      <c r="K70" s="782" t="n">
        <f aca="false">SUM(K67:K69)</f>
        <v>0</v>
      </c>
      <c r="L70" s="783" t="n">
        <f aca="false">SUM(L67:L69)</f>
        <v>791.4</v>
      </c>
    </row>
    <row r="71" customFormat="false" ht="27" hidden="false" customHeight="true" outlineLevel="0" collapsed="false">
      <c r="A71" s="702" t="n">
        <v>5</v>
      </c>
      <c r="B71" s="703" t="s">
        <v>434</v>
      </c>
      <c r="C71" s="703"/>
      <c r="D71" s="703"/>
      <c r="E71" s="703"/>
      <c r="F71" s="704" t="s">
        <v>427</v>
      </c>
      <c r="G71" s="705" t="s">
        <v>263</v>
      </c>
      <c r="H71" s="705"/>
      <c r="I71" s="705"/>
      <c r="J71" s="705"/>
      <c r="K71" s="705"/>
      <c r="L71" s="705"/>
    </row>
    <row r="72" customFormat="false" ht="25.5" hidden="false" customHeight="true" outlineLevel="0" collapsed="false">
      <c r="A72" s="683" t="s">
        <v>310</v>
      </c>
      <c r="B72" s="686" t="s">
        <v>435</v>
      </c>
      <c r="C72" s="686"/>
      <c r="D72" s="686"/>
      <c r="E72" s="686"/>
      <c r="F72" s="706" t="n">
        <f aca="false">E41</f>
        <v>0.03</v>
      </c>
      <c r="G72" s="707" t="n">
        <f aca="false">ROUND(($F$72*G85),2)</f>
        <v>169.68</v>
      </c>
      <c r="H72" s="707" t="n">
        <f aca="false">ROUND(($F$72*H85),2)</f>
        <v>0</v>
      </c>
      <c r="I72" s="707" t="n">
        <f aca="false">ROUND(($F$72*I85),2)</f>
        <v>0</v>
      </c>
      <c r="J72" s="707" t="n">
        <f aca="false">ROUND(($F$72*J85),2)</f>
        <v>166.57</v>
      </c>
      <c r="K72" s="707" t="n">
        <f aca="false">ROUND(($F$72*K85),2)</f>
        <v>0</v>
      </c>
      <c r="L72" s="708" t="n">
        <f aca="false">ROUND(($F$72*L85),2)</f>
        <v>208.79</v>
      </c>
    </row>
    <row r="73" customFormat="false" ht="18" hidden="false" customHeight="true" outlineLevel="0" collapsed="false">
      <c r="A73" s="683" t="s">
        <v>299</v>
      </c>
      <c r="B73" s="709" t="s">
        <v>108</v>
      </c>
      <c r="C73" s="709"/>
      <c r="D73" s="709"/>
      <c r="E73" s="709"/>
      <c r="F73" s="706" t="n">
        <f aca="false">E43</f>
        <v>0.0679</v>
      </c>
      <c r="G73" s="707" t="n">
        <f aca="false">ROUND($F$73*(G72+G85),2)</f>
        <v>395.57</v>
      </c>
      <c r="H73" s="707" t="n">
        <f aca="false">ROUND($F$73*(H72+H85),2)</f>
        <v>0</v>
      </c>
      <c r="I73" s="707" t="n">
        <f aca="false">ROUND($F$73*(I72+I85),2)</f>
        <v>0</v>
      </c>
      <c r="J73" s="707" t="n">
        <f aca="false">ROUND($F$73*(J72+J85),2)</f>
        <v>388.32</v>
      </c>
      <c r="K73" s="707" t="n">
        <f aca="false">ROUND($F$73*(K72+K85),2)</f>
        <v>0</v>
      </c>
      <c r="L73" s="708" t="n">
        <f aca="false">ROUND($F$73*(L72+L85),2)</f>
        <v>486.74</v>
      </c>
    </row>
    <row r="74" customFormat="false" ht="18" hidden="false" customHeight="true" outlineLevel="0" collapsed="false">
      <c r="A74" s="710" t="s">
        <v>324</v>
      </c>
      <c r="B74" s="711" t="s">
        <v>436</v>
      </c>
      <c r="C74" s="711"/>
      <c r="D74" s="711"/>
      <c r="E74" s="711"/>
      <c r="F74" s="712" t="n">
        <f aca="false">SUM(F75:F78)</f>
        <v>0.1125</v>
      </c>
      <c r="G74" s="713" t="n">
        <f aca="false">ROUND((((G85+G72+G73)/(1-$F$74))-(G85+G72+G73)),2)</f>
        <v>788.62</v>
      </c>
      <c r="H74" s="713" t="n">
        <f aca="false">ROUND((((H85+H72+H73)/(1-$F$74))-(H85+H72+H73)),2)</f>
        <v>0</v>
      </c>
      <c r="I74" s="713" t="n">
        <f aca="false">ROUND((((I85+I72+I73)/(1-$F$74))-(I85+I72+I73)),2)</f>
        <v>0</v>
      </c>
      <c r="J74" s="713" t="n">
        <f aca="false">ROUND((((J85+J72+J73)/(1-$F$74))-(J85+J72+J73)),2)</f>
        <v>774.16</v>
      </c>
      <c r="K74" s="713" t="n">
        <f aca="false">ROUND((((K85+K72+K73)/(1-$F$74))-(K85+K72+K73)),2)</f>
        <v>0</v>
      </c>
      <c r="L74" s="714" t="n">
        <f aca="false">ROUND((((L85+L72+L73)/(1-$F$74))-(L85+L72+L73)),2)</f>
        <v>970.37</v>
      </c>
    </row>
    <row r="75" customFormat="false" ht="18" hidden="false" customHeight="true" outlineLevel="0" collapsed="false">
      <c r="A75" s="715" t="s">
        <v>437</v>
      </c>
      <c r="B75" s="709" t="s">
        <v>438</v>
      </c>
      <c r="C75" s="709"/>
      <c r="D75" s="709"/>
      <c r="E75" s="709"/>
      <c r="F75" s="706" t="n">
        <f aca="false">E48+E49</f>
        <v>0.0925</v>
      </c>
      <c r="G75" s="707" t="n">
        <f aca="false">ROUND(G87*$F$75,2)</f>
        <v>648.42</v>
      </c>
      <c r="H75" s="707" t="n">
        <f aca="false">ROUND(H87*$F$75,2)</f>
        <v>0</v>
      </c>
      <c r="I75" s="707" t="n">
        <f aca="false">ROUND(I87*$F$75,2)</f>
        <v>0</v>
      </c>
      <c r="J75" s="707" t="n">
        <f aca="false">ROUND(J87*$F$75,2)</f>
        <v>636.53</v>
      </c>
      <c r="K75" s="707" t="n">
        <f aca="false">ROUND(K87*$F$75,2)</f>
        <v>0</v>
      </c>
      <c r="L75" s="708" t="n">
        <f aca="false">ROUND(L87*$F$75,2)</f>
        <v>797.86</v>
      </c>
    </row>
    <row r="76" customFormat="false" ht="18" hidden="false" customHeight="true" outlineLevel="0" collapsed="false">
      <c r="A76" s="683" t="s">
        <v>439</v>
      </c>
      <c r="B76" s="716" t="s">
        <v>440</v>
      </c>
      <c r="C76" s="716"/>
      <c r="D76" s="716"/>
      <c r="E76" s="716"/>
      <c r="F76" s="717" t="n">
        <v>0</v>
      </c>
      <c r="G76" s="707" t="n">
        <f aca="false">ROUND(G87*$F$76,2)</f>
        <v>0</v>
      </c>
      <c r="H76" s="707" t="n">
        <f aca="false">ROUND(H87*$F$76,2)</f>
        <v>0</v>
      </c>
      <c r="I76" s="707" t="n">
        <f aca="false">ROUND(I87*$F$76,2)</f>
        <v>0</v>
      </c>
      <c r="J76" s="707" t="n">
        <f aca="false">ROUND(J87*$F$76,2)</f>
        <v>0</v>
      </c>
      <c r="K76" s="707" t="n">
        <f aca="false">ROUND(K87*$F$76,2)</f>
        <v>0</v>
      </c>
      <c r="L76" s="708" t="n">
        <f aca="false">ROUND(L87*$F$76,2)</f>
        <v>0</v>
      </c>
    </row>
    <row r="77" customFormat="false" ht="18" hidden="false" customHeight="true" outlineLevel="0" collapsed="false">
      <c r="A77" s="683" t="s">
        <v>441</v>
      </c>
      <c r="B77" s="709" t="s">
        <v>442</v>
      </c>
      <c r="C77" s="709"/>
      <c r="D77" s="709"/>
      <c r="E77" s="709"/>
      <c r="F77" s="712" t="n">
        <f aca="false">E50</f>
        <v>0.02</v>
      </c>
      <c r="G77" s="707" t="n">
        <f aca="false">ROUND(G87*$F$77,2)</f>
        <v>140.2</v>
      </c>
      <c r="H77" s="707" t="n">
        <f aca="false">ROUND(H87*$F$77,2)</f>
        <v>0</v>
      </c>
      <c r="I77" s="707" t="n">
        <f aca="false">ROUND(I87*$F$77,2)</f>
        <v>0</v>
      </c>
      <c r="J77" s="707" t="n">
        <f aca="false">ROUND(J87*$F$77,2)</f>
        <v>137.63</v>
      </c>
      <c r="K77" s="707" t="n">
        <f aca="false">ROUND(K87*$F$77,2)</f>
        <v>0</v>
      </c>
      <c r="L77" s="708" t="n">
        <f aca="false">ROUND(L87*$F$77,2)</f>
        <v>172.51</v>
      </c>
    </row>
    <row r="78" customFormat="false" ht="18" hidden="false" customHeight="true" outlineLevel="0" collapsed="false">
      <c r="A78" s="683" t="s">
        <v>443</v>
      </c>
      <c r="B78" s="716" t="s">
        <v>444</v>
      </c>
      <c r="C78" s="716"/>
      <c r="D78" s="716"/>
      <c r="E78" s="716"/>
      <c r="F78" s="717" t="n">
        <v>0</v>
      </c>
      <c r="G78" s="707" t="n">
        <f aca="false">ROUND(G87*$F$78,2)</f>
        <v>0</v>
      </c>
      <c r="H78" s="707" t="n">
        <f aca="false">ROUND(H87*$F$78,2)</f>
        <v>0</v>
      </c>
      <c r="I78" s="707" t="n">
        <f aca="false">ROUND(I87*$F$78,2)</f>
        <v>0</v>
      </c>
      <c r="J78" s="707" t="n">
        <f aca="false">ROUND(J87*$F$78,2)</f>
        <v>0</v>
      </c>
      <c r="K78" s="707" t="n">
        <f aca="false">ROUND(K87*$F$78,2)</f>
        <v>0</v>
      </c>
      <c r="L78" s="708" t="n">
        <f aca="false">ROUND(L87*$F$78,2)</f>
        <v>0</v>
      </c>
    </row>
    <row r="79" customFormat="false" ht="18" hidden="false" customHeight="true" outlineLevel="0" collapsed="false">
      <c r="A79" s="720" t="s">
        <v>445</v>
      </c>
      <c r="B79" s="721"/>
      <c r="C79" s="721"/>
      <c r="D79" s="721"/>
      <c r="E79" s="721"/>
      <c r="F79" s="722"/>
      <c r="G79" s="723" t="n">
        <f aca="false">ROUND(SUM(G72:G74),2)</f>
        <v>1353.87</v>
      </c>
      <c r="H79" s="723" t="n">
        <f aca="false">ROUND(SUM(H72:H74),2)</f>
        <v>0</v>
      </c>
      <c r="I79" s="723" t="n">
        <f aca="false">ROUND(SUM(I72:I74),2)</f>
        <v>0</v>
      </c>
      <c r="J79" s="723" t="n">
        <f aca="false">ROUND(SUM(J72:J74),2)</f>
        <v>1329.05</v>
      </c>
      <c r="K79" s="723" t="n">
        <f aca="false">ROUND(SUM(K72:K74),2)</f>
        <v>0</v>
      </c>
      <c r="L79" s="724" t="n">
        <f aca="false">ROUND(SUM(L72:L74),2)</f>
        <v>1665.9</v>
      </c>
    </row>
    <row r="80" customFormat="false" ht="18" hidden="false" customHeight="true" outlineLevel="0" collapsed="false">
      <c r="A80" s="725" t="s">
        <v>446</v>
      </c>
      <c r="B80" s="725"/>
      <c r="C80" s="725"/>
      <c r="D80" s="725"/>
      <c r="E80" s="725"/>
      <c r="F80" s="725"/>
      <c r="G80" s="725"/>
      <c r="H80" s="725"/>
      <c r="I80" s="725"/>
      <c r="J80" s="725"/>
      <c r="K80" s="725"/>
      <c r="L80" s="725"/>
    </row>
    <row r="81" customFormat="false" ht="18" hidden="false" customHeight="true" outlineLevel="0" collapsed="false">
      <c r="A81" s="726" t="s">
        <v>447</v>
      </c>
      <c r="B81" s="726"/>
      <c r="C81" s="726"/>
      <c r="D81" s="726"/>
      <c r="E81" s="726"/>
      <c r="F81" s="726"/>
      <c r="G81" s="726"/>
      <c r="H81" s="726"/>
      <c r="I81" s="726"/>
      <c r="J81" s="726"/>
      <c r="K81" s="726"/>
      <c r="L81" s="726"/>
    </row>
    <row r="82" customFormat="false" ht="18" hidden="false" customHeight="true" outlineLevel="0" collapsed="false">
      <c r="A82" s="727" t="s">
        <v>448</v>
      </c>
      <c r="B82" s="727"/>
      <c r="C82" s="727"/>
      <c r="D82" s="727"/>
      <c r="E82" s="727"/>
      <c r="F82" s="727"/>
      <c r="G82" s="728" t="s">
        <v>263</v>
      </c>
      <c r="H82" s="728"/>
      <c r="I82" s="728"/>
      <c r="J82" s="728"/>
      <c r="K82" s="728"/>
      <c r="L82" s="728"/>
    </row>
    <row r="83" customFormat="false" ht="18" hidden="false" customHeight="true" outlineLevel="0" collapsed="false">
      <c r="A83" s="683" t="s">
        <v>310</v>
      </c>
      <c r="B83" s="698" t="s">
        <v>449</v>
      </c>
      <c r="C83" s="698"/>
      <c r="D83" s="698"/>
      <c r="E83" s="698"/>
      <c r="F83" s="698"/>
      <c r="G83" s="729" t="n">
        <f aca="false">G65</f>
        <v>5005.44</v>
      </c>
      <c r="H83" s="729" t="n">
        <f aca="false">H65</f>
        <v>0</v>
      </c>
      <c r="I83" s="729" t="n">
        <f aca="false">I65</f>
        <v>0</v>
      </c>
      <c r="J83" s="729" t="n">
        <f aca="false">J65</f>
        <v>5005.44</v>
      </c>
      <c r="K83" s="729" t="n">
        <f aca="false">K65</f>
        <v>0</v>
      </c>
      <c r="L83" s="730" t="n">
        <f aca="false">L65</f>
        <v>6168.24</v>
      </c>
    </row>
    <row r="84" customFormat="false" ht="18" hidden="false" customHeight="true" outlineLevel="0" collapsed="false">
      <c r="A84" s="683" t="s">
        <v>299</v>
      </c>
      <c r="B84" s="698" t="s">
        <v>431</v>
      </c>
      <c r="C84" s="698"/>
      <c r="D84" s="698"/>
      <c r="E84" s="698"/>
      <c r="F84" s="698"/>
      <c r="G84" s="729" t="n">
        <f aca="false">G70</f>
        <v>650.63</v>
      </c>
      <c r="H84" s="729" t="n">
        <f aca="false">H70</f>
        <v>0</v>
      </c>
      <c r="I84" s="729" t="n">
        <f aca="false">I70</f>
        <v>0</v>
      </c>
      <c r="J84" s="729" t="n">
        <f aca="false">J70</f>
        <v>546.95</v>
      </c>
      <c r="K84" s="729" t="n">
        <f aca="false">K70</f>
        <v>0</v>
      </c>
      <c r="L84" s="730" t="n">
        <f aca="false">L70</f>
        <v>791.4</v>
      </c>
    </row>
    <row r="85" customFormat="false" ht="18" hidden="false" customHeight="true" outlineLevel="0" collapsed="false">
      <c r="A85" s="731" t="s">
        <v>450</v>
      </c>
      <c r="B85" s="731"/>
      <c r="C85" s="731"/>
      <c r="D85" s="731"/>
      <c r="E85" s="731"/>
      <c r="F85" s="731"/>
      <c r="G85" s="732" t="n">
        <f aca="false">SUM(G83:G84)</f>
        <v>5656.07</v>
      </c>
      <c r="H85" s="732" t="n">
        <f aca="false">SUM(H83:H84)</f>
        <v>0</v>
      </c>
      <c r="I85" s="732" t="n">
        <f aca="false">SUM(I83:I84)</f>
        <v>0</v>
      </c>
      <c r="J85" s="732" t="n">
        <f aca="false">SUM(J83:J84)</f>
        <v>5552.39</v>
      </c>
      <c r="K85" s="732" t="n">
        <f aca="false">SUM(K83:K84)</f>
        <v>0</v>
      </c>
      <c r="L85" s="733" t="n">
        <f aca="false">SUM(L83:L84)</f>
        <v>6959.64</v>
      </c>
    </row>
    <row r="86" customFormat="false" ht="18" hidden="false" customHeight="true" outlineLevel="0" collapsed="false">
      <c r="A86" s="734" t="s">
        <v>313</v>
      </c>
      <c r="B86" s="735" t="s">
        <v>451</v>
      </c>
      <c r="C86" s="735"/>
      <c r="D86" s="735"/>
      <c r="E86" s="735"/>
      <c r="F86" s="735"/>
      <c r="G86" s="736" t="n">
        <f aca="false">G79</f>
        <v>1353.87</v>
      </c>
      <c r="H86" s="736" t="n">
        <f aca="false">H79</f>
        <v>0</v>
      </c>
      <c r="I86" s="736" t="n">
        <f aca="false">I79</f>
        <v>0</v>
      </c>
      <c r="J86" s="736" t="n">
        <f aca="false">J79</f>
        <v>1329.05</v>
      </c>
      <c r="K86" s="736" t="n">
        <f aca="false">K79</f>
        <v>0</v>
      </c>
      <c r="L86" s="737" t="n">
        <f aca="false">L79</f>
        <v>1665.9</v>
      </c>
    </row>
    <row r="87" customFormat="false" ht="43.5" hidden="false" customHeight="true" outlineLevel="0" collapsed="false">
      <c r="A87" s="738" t="s">
        <v>452</v>
      </c>
      <c r="B87" s="738"/>
      <c r="C87" s="738"/>
      <c r="D87" s="738"/>
      <c r="E87" s="738"/>
      <c r="F87" s="738"/>
      <c r="G87" s="739" t="n">
        <f aca="false">SUM(G85:G86)</f>
        <v>7009.94</v>
      </c>
      <c r="H87" s="739" t="n">
        <f aca="false">SUM(H85:H86)</f>
        <v>0</v>
      </c>
      <c r="I87" s="739" t="n">
        <f aca="false">SUM(I85:I86)</f>
        <v>0</v>
      </c>
      <c r="J87" s="739" t="n">
        <f aca="false">SUM(J85:J86)</f>
        <v>6881.44</v>
      </c>
      <c r="K87" s="739" t="n">
        <f aca="false">SUM(K85:K86)</f>
        <v>0</v>
      </c>
      <c r="L87" s="740" t="n">
        <f aca="false">SUM(L85:L86)</f>
        <v>8625.54</v>
      </c>
    </row>
  </sheetData>
  <sheetProtection sheet="true" password="d3be" objects="true" scenarios="true"/>
  <mergeCells count="97">
    <mergeCell ref="A3:L3"/>
    <mergeCell ref="A4:L4"/>
    <mergeCell ref="A5:L5"/>
    <mergeCell ref="A6:F6"/>
    <mergeCell ref="G6:L6"/>
    <mergeCell ref="A7:H7"/>
    <mergeCell ref="I7:L7"/>
    <mergeCell ref="A8:L8"/>
    <mergeCell ref="A9:A10"/>
    <mergeCell ref="B9:B10"/>
    <mergeCell ref="C9:D10"/>
    <mergeCell ref="E9:E10"/>
    <mergeCell ref="F9:F10"/>
    <mergeCell ref="G9:L9"/>
    <mergeCell ref="A11:L11"/>
    <mergeCell ref="A12:A22"/>
    <mergeCell ref="B12:B22"/>
    <mergeCell ref="C12:D12"/>
    <mergeCell ref="C13:E13"/>
    <mergeCell ref="C14:F14"/>
    <mergeCell ref="C15:E15"/>
    <mergeCell ref="C16:D16"/>
    <mergeCell ref="C17:D17"/>
    <mergeCell ref="C19:E19"/>
    <mergeCell ref="C20:F20"/>
    <mergeCell ref="C21:E21"/>
    <mergeCell ref="A23:F23"/>
    <mergeCell ref="A24:L24"/>
    <mergeCell ref="A25:B25"/>
    <mergeCell ref="C25:D25"/>
    <mergeCell ref="F25:L25"/>
    <mergeCell ref="A26:C26"/>
    <mergeCell ref="A27:C27"/>
    <mergeCell ref="A28:C28"/>
    <mergeCell ref="A29:C29"/>
    <mergeCell ref="A30:C30"/>
    <mergeCell ref="A31:C31"/>
    <mergeCell ref="A32:B32"/>
    <mergeCell ref="A33:B33"/>
    <mergeCell ref="A34:D34"/>
    <mergeCell ref="A35:D35"/>
    <mergeCell ref="A36:D36"/>
    <mergeCell ref="A37:F37"/>
    <mergeCell ref="A38:F38"/>
    <mergeCell ref="A39:L39"/>
    <mergeCell ref="A40:D40"/>
    <mergeCell ref="E40:F40"/>
    <mergeCell ref="G40:L40"/>
    <mergeCell ref="A42:D42"/>
    <mergeCell ref="A43:D43"/>
    <mergeCell ref="A44:D44"/>
    <mergeCell ref="A45:F45"/>
    <mergeCell ref="A46:L46"/>
    <mergeCell ref="A47:D47"/>
    <mergeCell ref="E47:F47"/>
    <mergeCell ref="G47:L47"/>
    <mergeCell ref="A48:D48"/>
    <mergeCell ref="A49:D49"/>
    <mergeCell ref="A50:D50"/>
    <mergeCell ref="A51:D51"/>
    <mergeCell ref="A52:F52"/>
    <mergeCell ref="A53:F53"/>
    <mergeCell ref="A54:F54"/>
    <mergeCell ref="A56:L56"/>
    <mergeCell ref="A57:L57"/>
    <mergeCell ref="A59:F59"/>
    <mergeCell ref="B60:E60"/>
    <mergeCell ref="G60:L60"/>
    <mergeCell ref="B61:F61"/>
    <mergeCell ref="B62:E62"/>
    <mergeCell ref="B63:E63"/>
    <mergeCell ref="A64:E64"/>
    <mergeCell ref="A65:F65"/>
    <mergeCell ref="B66:F66"/>
    <mergeCell ref="G66:L66"/>
    <mergeCell ref="B67:F67"/>
    <mergeCell ref="B68:F68"/>
    <mergeCell ref="B69:F69"/>
    <mergeCell ref="A70:F70"/>
    <mergeCell ref="B71:E71"/>
    <mergeCell ref="G71:L71"/>
    <mergeCell ref="B72:E72"/>
    <mergeCell ref="B73:E73"/>
    <mergeCell ref="B74:E74"/>
    <mergeCell ref="B75:E75"/>
    <mergeCell ref="B76:E76"/>
    <mergeCell ref="B77:E77"/>
    <mergeCell ref="B78:E78"/>
    <mergeCell ref="A80:L80"/>
    <mergeCell ref="A81:L81"/>
    <mergeCell ref="A82:F82"/>
    <mergeCell ref="G82:L82"/>
    <mergeCell ref="B83:F83"/>
    <mergeCell ref="B84:F84"/>
    <mergeCell ref="A85:F85"/>
    <mergeCell ref="B86:F86"/>
    <mergeCell ref="A87:F87"/>
  </mergeCells>
  <printOptions headings="false" gridLines="false" gridLinesSet="true" horizontalCentered="true" verticalCentered="false"/>
  <pageMargins left="0.39375" right="0" top="0.7875" bottom="0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5" man="true" max="16383" min="0"/>
  </rowBreak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87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L10" activeCellId="0" sqref="L10"/>
    </sheetView>
  </sheetViews>
  <sheetFormatPr defaultColWidth="8.83203125" defaultRowHeight="12.75" zeroHeight="false" outlineLevelRow="0" outlineLevelCol="0"/>
  <cols>
    <col collapsed="false" customWidth="true" hidden="false" outlineLevel="0" max="1" min="1" style="281" width="10.16"/>
    <col collapsed="false" customWidth="true" hidden="false" outlineLevel="0" max="2" min="2" style="281" width="7.33"/>
    <col collapsed="false" customWidth="true" hidden="false" outlineLevel="0" max="3" min="3" style="281" width="14.16"/>
    <col collapsed="false" customWidth="true" hidden="false" outlineLevel="0" max="4" min="4" style="281" width="12.66"/>
    <col collapsed="false" customWidth="true" hidden="false" outlineLevel="0" max="5" min="5" style="281" width="10.16"/>
    <col collapsed="false" customWidth="true" hidden="false" outlineLevel="0" max="6" min="6" style="281" width="11.16"/>
    <col collapsed="false" customWidth="true" hidden="false" outlineLevel="0" max="7" min="7" style="547" width="13.66"/>
    <col collapsed="false" customWidth="true" hidden="false" outlineLevel="0" max="10" min="8" style="281" width="13.66"/>
    <col collapsed="false" customWidth="true" hidden="false" outlineLevel="0" max="12" min="11" style="281" width="14.83"/>
    <col collapsed="false" customWidth="true" hidden="false" outlineLevel="0" max="1025" min="13" style="281" width="9.16"/>
  </cols>
  <sheetData>
    <row r="1" customFormat="false" ht="18" hidden="false" customHeight="true" outlineLevel="0" collapsed="false">
      <c r="A1" s="548"/>
      <c r="B1" s="221" t="s">
        <v>0</v>
      </c>
      <c r="C1" s="221"/>
      <c r="D1" s="221"/>
      <c r="E1" s="221"/>
      <c r="F1" s="549"/>
      <c r="G1" s="550"/>
      <c r="H1" s="551"/>
      <c r="I1" s="551"/>
      <c r="J1" s="551"/>
      <c r="K1" s="551"/>
      <c r="L1" s="552"/>
    </row>
    <row r="2" customFormat="false" ht="20.25" hidden="false" customHeight="true" outlineLevel="0" collapsed="false">
      <c r="A2" s="262"/>
      <c r="B2" s="93" t="s">
        <v>42</v>
      </c>
      <c r="C2" s="93"/>
      <c r="D2" s="93"/>
      <c r="E2" s="93"/>
      <c r="F2" s="553"/>
      <c r="G2" s="554"/>
      <c r="L2" s="555"/>
    </row>
    <row r="3" customFormat="false" ht="48.75" hidden="false" customHeight="true" outlineLevel="0" collapsed="false">
      <c r="A3" s="556" t="s">
        <v>453</v>
      </c>
      <c r="B3" s="556"/>
      <c r="C3" s="556"/>
      <c r="D3" s="556"/>
      <c r="E3" s="556"/>
      <c r="F3" s="556"/>
      <c r="G3" s="556"/>
      <c r="H3" s="556"/>
      <c r="I3" s="556"/>
      <c r="J3" s="556"/>
      <c r="K3" s="556"/>
      <c r="L3" s="556"/>
    </row>
    <row r="4" customFormat="false" ht="20.25" hidden="false" customHeight="true" outlineLevel="0" collapsed="false">
      <c r="A4" s="557" t="str">
        <f aca="false">BH!$A$4</f>
        <v>ANEXO X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</row>
    <row r="5" customFormat="false" ht="18.75" hidden="false" customHeight="true" outlineLevel="0" collapsed="false">
      <c r="A5" s="558" t="s">
        <v>389</v>
      </c>
      <c r="B5" s="558"/>
      <c r="C5" s="558"/>
      <c r="D5" s="558"/>
      <c r="E5" s="558"/>
      <c r="F5" s="558"/>
      <c r="G5" s="558"/>
      <c r="H5" s="558"/>
      <c r="I5" s="558"/>
      <c r="J5" s="558"/>
      <c r="K5" s="558"/>
      <c r="L5" s="558"/>
    </row>
    <row r="6" customFormat="false" ht="14.25" hidden="false" customHeight="true" outlineLevel="0" collapsed="false">
      <c r="A6" s="559" t="s">
        <v>390</v>
      </c>
      <c r="B6" s="559"/>
      <c r="C6" s="559"/>
      <c r="D6" s="559"/>
      <c r="E6" s="559"/>
      <c r="F6" s="559"/>
      <c r="G6" s="784" t="str">
        <f aca="false">Dados!A7</f>
        <v>CCT 2026 – MG000731/2026 (BH e outras) e MG000730/2026 (Juiz de Fora) – Data base da categoria 01 de janeiro</v>
      </c>
      <c r="H6" s="784"/>
      <c r="I6" s="784"/>
      <c r="J6" s="784"/>
      <c r="K6" s="784"/>
      <c r="L6" s="784"/>
    </row>
    <row r="7" customFormat="false" ht="23.25" hidden="false" customHeight="true" outlineLevel="0" collapsed="false">
      <c r="A7" s="268" t="s">
        <v>458</v>
      </c>
      <c r="B7" s="268"/>
      <c r="C7" s="268"/>
      <c r="D7" s="268"/>
      <c r="E7" s="268"/>
      <c r="F7" s="268"/>
      <c r="G7" s="268"/>
      <c r="H7" s="268"/>
      <c r="I7" s="561" t="s">
        <v>102</v>
      </c>
      <c r="J7" s="561"/>
      <c r="K7" s="561"/>
      <c r="L7" s="561"/>
    </row>
    <row r="8" customFormat="false" ht="16.5" hidden="false" customHeight="true" outlineLevel="0" collapsed="false">
      <c r="A8" s="562" t="s">
        <v>392</v>
      </c>
      <c r="B8" s="562"/>
      <c r="C8" s="562"/>
      <c r="D8" s="562"/>
      <c r="E8" s="562"/>
      <c r="F8" s="562"/>
      <c r="G8" s="562"/>
      <c r="H8" s="562"/>
      <c r="I8" s="562"/>
      <c r="J8" s="562"/>
      <c r="K8" s="562"/>
      <c r="L8" s="562"/>
    </row>
    <row r="9" customFormat="false" ht="12.75" hidden="false" customHeight="true" outlineLevel="0" collapsed="false">
      <c r="A9" s="563" t="s">
        <v>205</v>
      </c>
      <c r="B9" s="564" t="s">
        <v>393</v>
      </c>
      <c r="C9" s="565" t="s">
        <v>394</v>
      </c>
      <c r="D9" s="565"/>
      <c r="E9" s="566" t="s">
        <v>395</v>
      </c>
      <c r="F9" s="567" t="s">
        <v>396</v>
      </c>
      <c r="G9" s="568"/>
      <c r="H9" s="568"/>
      <c r="I9" s="568"/>
      <c r="J9" s="568"/>
      <c r="K9" s="568"/>
      <c r="L9" s="568"/>
    </row>
    <row r="10" customFormat="false" ht="68.25" hidden="false" customHeight="true" outlineLevel="0" collapsed="false">
      <c r="A10" s="563"/>
      <c r="B10" s="564"/>
      <c r="C10" s="565"/>
      <c r="D10" s="565"/>
      <c r="E10" s="566"/>
      <c r="F10" s="566"/>
      <c r="G10" s="569" t="s">
        <v>137</v>
      </c>
      <c r="H10" s="569" t="s">
        <v>138</v>
      </c>
      <c r="I10" s="569" t="s">
        <v>139</v>
      </c>
      <c r="J10" s="569" t="s">
        <v>455</v>
      </c>
      <c r="K10" s="569" t="s">
        <v>141</v>
      </c>
      <c r="L10" s="570" t="s">
        <v>142</v>
      </c>
    </row>
    <row r="11" customFormat="false" ht="18" hidden="false" customHeight="true" outlineLevel="0" collapsed="false">
      <c r="A11" s="741" t="s">
        <v>400</v>
      </c>
      <c r="B11" s="741"/>
      <c r="C11" s="741"/>
      <c r="D11" s="741"/>
      <c r="E11" s="741"/>
      <c r="F11" s="741"/>
      <c r="G11" s="741"/>
      <c r="H11" s="741"/>
      <c r="I11" s="741"/>
      <c r="J11" s="741"/>
      <c r="K11" s="741"/>
      <c r="L11" s="741"/>
    </row>
    <row r="12" customFormat="false" ht="18" hidden="false" customHeight="true" outlineLevel="0" collapsed="false">
      <c r="A12" s="574" t="n">
        <v>1</v>
      </c>
      <c r="B12" s="575" t="n">
        <v>1</v>
      </c>
      <c r="C12" s="576" t="s">
        <v>401</v>
      </c>
      <c r="D12" s="576"/>
      <c r="E12" s="577" t="n">
        <v>220</v>
      </c>
      <c r="F12" s="742" t="n">
        <f aca="false">Dados!F8</f>
        <v>2524.9</v>
      </c>
      <c r="G12" s="743" t="n">
        <f aca="false">F12</f>
        <v>2524.9</v>
      </c>
      <c r="H12" s="743" t="n">
        <v>0</v>
      </c>
      <c r="I12" s="744" t="n">
        <v>0</v>
      </c>
      <c r="J12" s="744" t="n">
        <f aca="false">F12</f>
        <v>2524.9</v>
      </c>
      <c r="K12" s="744" t="n">
        <v>0</v>
      </c>
      <c r="L12" s="745" t="n">
        <f aca="false">F12</f>
        <v>2524.9</v>
      </c>
    </row>
    <row r="13" customFormat="false" ht="18" hidden="false" customHeight="true" outlineLevel="0" collapsed="false">
      <c r="A13" s="574"/>
      <c r="B13" s="575"/>
      <c r="C13" s="582" t="s">
        <v>293</v>
      </c>
      <c r="D13" s="582"/>
      <c r="E13" s="582"/>
      <c r="F13" s="746" t="n">
        <v>0.3</v>
      </c>
      <c r="G13" s="747" t="n">
        <f aca="false">ROUND(($F$13*G12),2)</f>
        <v>757.47</v>
      </c>
      <c r="H13" s="747" t="n">
        <f aca="false">ROUND(($F$13*H12),2)</f>
        <v>0</v>
      </c>
      <c r="I13" s="747" t="n">
        <f aca="false">ROUND(($F$13*I12),2)</f>
        <v>0</v>
      </c>
      <c r="J13" s="747" t="n">
        <f aca="false">ROUND(($F$13*J12),2)</f>
        <v>757.47</v>
      </c>
      <c r="K13" s="747" t="n">
        <f aca="false">ROUND(($F$13*K12),2)</f>
        <v>0</v>
      </c>
      <c r="L13" s="748" t="n">
        <f aca="false">ROUND(($F$13*L12),2)</f>
        <v>757.47</v>
      </c>
    </row>
    <row r="14" customFormat="false" ht="18" hidden="false" customHeight="true" outlineLevel="0" collapsed="false">
      <c r="A14" s="574"/>
      <c r="B14" s="575"/>
      <c r="C14" s="586" t="s">
        <v>402</v>
      </c>
      <c r="D14" s="586"/>
      <c r="E14" s="586"/>
      <c r="F14" s="586"/>
      <c r="G14" s="749" t="n">
        <f aca="false">SUM(G12:G13)</f>
        <v>3282.37</v>
      </c>
      <c r="H14" s="477" t="n">
        <f aca="false">SUM(H12:H13)</f>
        <v>0</v>
      </c>
      <c r="I14" s="477" t="n">
        <f aca="false">SUM(I12:I13)</f>
        <v>0</v>
      </c>
      <c r="J14" s="477" t="n">
        <f aca="false">SUM(J12:J13)</f>
        <v>3282.37</v>
      </c>
      <c r="K14" s="477" t="n">
        <f aca="false">SUM(K12:K13)</f>
        <v>0</v>
      </c>
      <c r="L14" s="460" t="n">
        <f aca="false">SUM(L12:L13)</f>
        <v>3282.37</v>
      </c>
    </row>
    <row r="15" customFormat="false" ht="18" hidden="false" customHeight="true" outlineLevel="0" collapsed="false">
      <c r="A15" s="574"/>
      <c r="B15" s="575"/>
      <c r="C15" s="588" t="s">
        <v>122</v>
      </c>
      <c r="D15" s="588"/>
      <c r="E15" s="588"/>
      <c r="F15" s="750" t="n">
        <v>0</v>
      </c>
      <c r="G15" s="462" t="n">
        <f aca="false">IF(Dados!$P$13="SIM",Dados!$Q$13,0)</f>
        <v>0</v>
      </c>
      <c r="H15" s="477" t="n">
        <v>0</v>
      </c>
      <c r="I15" s="477" t="n">
        <v>0</v>
      </c>
      <c r="J15" s="477" t="n">
        <v>0</v>
      </c>
      <c r="K15" s="477" t="n">
        <v>0</v>
      </c>
      <c r="L15" s="460" t="n">
        <v>0</v>
      </c>
    </row>
    <row r="16" customFormat="false" ht="27" hidden="false" customHeight="true" outlineLevel="0" collapsed="false">
      <c r="A16" s="574"/>
      <c r="B16" s="575"/>
      <c r="C16" s="588" t="s">
        <v>456</v>
      </c>
      <c r="D16" s="588"/>
      <c r="E16" s="590"/>
      <c r="F16" s="591" t="n">
        <v>0</v>
      </c>
      <c r="G16" s="477" t="n">
        <v>0</v>
      </c>
      <c r="H16" s="477" t="n">
        <v>0</v>
      </c>
      <c r="I16" s="742" t="n">
        <v>0</v>
      </c>
      <c r="J16" s="742" t="n">
        <v>0</v>
      </c>
      <c r="K16" s="742" t="n">
        <v>0</v>
      </c>
      <c r="L16" s="450" t="n">
        <v>0</v>
      </c>
    </row>
    <row r="17" customFormat="false" ht="27" hidden="false" customHeight="true" outlineLevel="0" collapsed="false">
      <c r="A17" s="574"/>
      <c r="B17" s="575"/>
      <c r="C17" s="588" t="s">
        <v>457</v>
      </c>
      <c r="D17" s="588"/>
      <c r="E17" s="590"/>
      <c r="F17" s="591" t="n">
        <v>0</v>
      </c>
      <c r="G17" s="751" t="n">
        <v>0</v>
      </c>
      <c r="H17" s="751" t="n">
        <f aca="false">ROUND((H12*F17),2)</f>
        <v>0</v>
      </c>
      <c r="I17" s="752" t="n">
        <v>0</v>
      </c>
      <c r="J17" s="752" t="n">
        <v>0</v>
      </c>
      <c r="K17" s="752" t="n">
        <v>0</v>
      </c>
      <c r="L17" s="753" t="n">
        <v>0</v>
      </c>
    </row>
    <row r="18" customFormat="false" ht="18" hidden="false" customHeight="true" outlineLevel="0" collapsed="false">
      <c r="A18" s="574"/>
      <c r="B18" s="575"/>
      <c r="C18" s="596" t="s">
        <v>117</v>
      </c>
      <c r="D18" s="597"/>
      <c r="E18" s="598" t="n">
        <f aca="false">Cálculos!E50</f>
        <v>15.21</v>
      </c>
      <c r="F18" s="599" t="n">
        <f aca="false">Dados!K12</f>
        <v>0.4</v>
      </c>
      <c r="G18" s="751" t="n">
        <v>0</v>
      </c>
      <c r="H18" s="751" t="n">
        <v>0</v>
      </c>
      <c r="I18" s="751" t="n">
        <v>0</v>
      </c>
      <c r="J18" s="751" t="n">
        <v>0</v>
      </c>
      <c r="K18" s="751" t="n">
        <v>0</v>
      </c>
      <c r="L18" s="753" t="n">
        <f aca="false">((($F$18*L14/220)*7)*$E$18)</f>
        <v>635.407152545455</v>
      </c>
    </row>
    <row r="19" customFormat="false" ht="18" hidden="false" customHeight="true" outlineLevel="0" collapsed="false">
      <c r="A19" s="574"/>
      <c r="B19" s="575"/>
      <c r="C19" s="600" t="s">
        <v>336</v>
      </c>
      <c r="D19" s="600"/>
      <c r="E19" s="600"/>
      <c r="F19" s="601" t="n">
        <v>0.2</v>
      </c>
      <c r="G19" s="751" t="n">
        <f aca="false">G18*$F$19</f>
        <v>0</v>
      </c>
      <c r="H19" s="751" t="n">
        <f aca="false">H18*$F$19</f>
        <v>0</v>
      </c>
      <c r="I19" s="751" t="n">
        <f aca="false">I18*$F$19</f>
        <v>0</v>
      </c>
      <c r="J19" s="751" t="n">
        <v>0</v>
      </c>
      <c r="K19" s="751" t="n">
        <f aca="false">K18*$F$19</f>
        <v>0</v>
      </c>
      <c r="L19" s="753" t="n">
        <f aca="false">L18*$F$19</f>
        <v>127.081430509091</v>
      </c>
    </row>
    <row r="20" customFormat="false" ht="18" hidden="false" customHeight="true" outlineLevel="0" collapsed="false">
      <c r="A20" s="574"/>
      <c r="B20" s="575"/>
      <c r="C20" s="602" t="s">
        <v>405</v>
      </c>
      <c r="D20" s="602"/>
      <c r="E20" s="602"/>
      <c r="F20" s="602"/>
      <c r="G20" s="523" t="n">
        <f aca="false">SUM(G14:G19)</f>
        <v>3282.37</v>
      </c>
      <c r="H20" s="523" t="n">
        <f aca="false">SUM(H14:H19)</f>
        <v>0</v>
      </c>
      <c r="I20" s="523" t="n">
        <f aca="false">SUM(I14:I19)</f>
        <v>0</v>
      </c>
      <c r="J20" s="523" t="n">
        <f aca="false">SUM(J14:J19)</f>
        <v>3282.37</v>
      </c>
      <c r="K20" s="523" t="n">
        <f aca="false">SUM(K14:K19)</f>
        <v>0</v>
      </c>
      <c r="L20" s="754" t="n">
        <f aca="false">SUM(L14:L19)</f>
        <v>4044.85858305455</v>
      </c>
    </row>
    <row r="21" customFormat="false" ht="18" hidden="false" customHeight="true" outlineLevel="0" collapsed="false">
      <c r="A21" s="574"/>
      <c r="B21" s="575"/>
      <c r="C21" s="605" t="s">
        <v>406</v>
      </c>
      <c r="D21" s="605"/>
      <c r="E21" s="605"/>
      <c r="F21" s="606" t="n">
        <f aca="false">Encargos!C58</f>
        <v>0.764</v>
      </c>
      <c r="G21" s="743" t="n">
        <f aca="false">ROUND(($F$21*G20),2)</f>
        <v>2507.73</v>
      </c>
      <c r="H21" s="743" t="n">
        <f aca="false">ROUND(($F$21*H20),2)</f>
        <v>0</v>
      </c>
      <c r="I21" s="743" t="n">
        <f aca="false">ROUND(($F$21*I20),2)</f>
        <v>0</v>
      </c>
      <c r="J21" s="743" t="n">
        <f aca="false">ROUND(($F$21*J20),2)</f>
        <v>2507.73</v>
      </c>
      <c r="K21" s="743" t="n">
        <f aca="false">ROUND(($F$21*K20),2)</f>
        <v>0</v>
      </c>
      <c r="L21" s="745" t="n">
        <f aca="false">ROUND(($F$21*L20),2)</f>
        <v>3090.27</v>
      </c>
    </row>
    <row r="22" customFormat="false" ht="45" hidden="false" customHeight="true" outlineLevel="0" collapsed="false">
      <c r="A22" s="574"/>
      <c r="B22" s="575"/>
      <c r="C22" s="607" t="s">
        <v>341</v>
      </c>
      <c r="D22" s="275" t="n">
        <f aca="false">Dados!$O$11</f>
        <v>4.97</v>
      </c>
      <c r="E22" s="608" t="n">
        <f aca="false">Dados!$O$9</f>
        <v>22</v>
      </c>
      <c r="F22" s="751" t="n">
        <f aca="false">Dados!$O$10</f>
        <v>15.21</v>
      </c>
      <c r="G22" s="747" t="n">
        <v>0</v>
      </c>
      <c r="H22" s="747" t="n">
        <v>0</v>
      </c>
      <c r="I22" s="755" t="n">
        <v>0</v>
      </c>
      <c r="J22" s="747" t="n">
        <f aca="false">ROUND((((J14/220)+((J14/220)*0.6))*$D$22),2)</f>
        <v>118.64</v>
      </c>
      <c r="K22" s="747" t="n">
        <f aca="false">ROUND((((K14/220)+((K14/220)*0.6))*$F$22),2)</f>
        <v>0</v>
      </c>
      <c r="L22" s="748" t="n">
        <f aca="false">ROUND((((L14/220)+((L14/220)*0.6))*$F$22),2)</f>
        <v>363.09</v>
      </c>
    </row>
    <row r="23" customFormat="false" ht="18" hidden="false" customHeight="true" outlineLevel="0" collapsed="false">
      <c r="A23" s="610" t="s">
        <v>407</v>
      </c>
      <c r="B23" s="610"/>
      <c r="C23" s="610"/>
      <c r="D23" s="610"/>
      <c r="E23" s="610"/>
      <c r="F23" s="610"/>
      <c r="G23" s="757" t="n">
        <f aca="false">SUM(G20:G22)</f>
        <v>5790.1</v>
      </c>
      <c r="H23" s="757" t="n">
        <f aca="false">SUM(H20:H22)</f>
        <v>0</v>
      </c>
      <c r="I23" s="757" t="n">
        <f aca="false">SUM(I20:I22)</f>
        <v>0</v>
      </c>
      <c r="J23" s="757" t="n">
        <f aca="false">SUM(J20:J22)</f>
        <v>5908.74</v>
      </c>
      <c r="K23" s="757" t="n">
        <f aca="false">SUM(K20:K22)</f>
        <v>0</v>
      </c>
      <c r="L23" s="758" t="n">
        <f aca="false">SUM(L20:L22)</f>
        <v>7498.21858305455</v>
      </c>
    </row>
    <row r="24" customFormat="false" ht="18" hidden="false" customHeight="true" outlineLevel="0" collapsed="false">
      <c r="A24" s="613" t="s">
        <v>408</v>
      </c>
      <c r="B24" s="613"/>
      <c r="C24" s="613"/>
      <c r="D24" s="613"/>
      <c r="E24" s="613"/>
      <c r="F24" s="613"/>
      <c r="G24" s="613"/>
      <c r="H24" s="613"/>
      <c r="I24" s="613"/>
      <c r="J24" s="613"/>
      <c r="K24" s="613"/>
      <c r="L24" s="613"/>
    </row>
    <row r="25" customFormat="false" ht="18" hidden="false" customHeight="true" outlineLevel="0" collapsed="false">
      <c r="A25" s="614" t="s">
        <v>205</v>
      </c>
      <c r="B25" s="614"/>
      <c r="C25" s="496" t="s">
        <v>409</v>
      </c>
      <c r="D25" s="496"/>
      <c r="E25" s="615" t="s">
        <v>206</v>
      </c>
      <c r="F25" s="616" t="s">
        <v>410</v>
      </c>
      <c r="G25" s="616"/>
      <c r="H25" s="616"/>
      <c r="I25" s="616"/>
      <c r="J25" s="616"/>
      <c r="K25" s="616"/>
      <c r="L25" s="616"/>
    </row>
    <row r="26" customFormat="false" ht="18" hidden="false" customHeight="true" outlineLevel="0" collapsed="false">
      <c r="A26" s="617" t="s">
        <v>107</v>
      </c>
      <c r="B26" s="617"/>
      <c r="C26" s="617"/>
      <c r="D26" s="577"/>
      <c r="E26" s="618"/>
      <c r="F26" s="619"/>
      <c r="G26" s="743" t="n">
        <f aca="false">Dados!$F$9</f>
        <v>82.45</v>
      </c>
      <c r="H26" s="743" t="n">
        <v>0</v>
      </c>
      <c r="I26" s="743" t="n">
        <v>0</v>
      </c>
      <c r="J26" s="743" t="n">
        <f aca="false">Dados!$F$9</f>
        <v>82.45</v>
      </c>
      <c r="K26" s="743" t="n">
        <v>0</v>
      </c>
      <c r="L26" s="745" t="n">
        <f aca="false">Dados!$F$9</f>
        <v>82.45</v>
      </c>
    </row>
    <row r="27" customFormat="false" ht="18" hidden="false" customHeight="true" outlineLevel="0" collapsed="false">
      <c r="A27" s="274" t="s">
        <v>110</v>
      </c>
      <c r="B27" s="274"/>
      <c r="C27" s="274"/>
      <c r="D27" s="760"/>
      <c r="E27" s="761"/>
      <c r="F27" s="646"/>
      <c r="G27" s="751" t="n">
        <f aca="false">Dados!$F$10</f>
        <v>20.7</v>
      </c>
      <c r="H27" s="751" t="n">
        <v>0</v>
      </c>
      <c r="I27" s="751" t="n">
        <v>0</v>
      </c>
      <c r="J27" s="751" t="n">
        <f aca="false">Dados!$F$10</f>
        <v>20.7</v>
      </c>
      <c r="K27" s="751" t="n">
        <v>0</v>
      </c>
      <c r="L27" s="753" t="n">
        <f aca="false">Dados!$F$10</f>
        <v>20.7</v>
      </c>
    </row>
    <row r="28" customFormat="false" ht="24.75" hidden="false" customHeight="true" outlineLevel="0" collapsed="false">
      <c r="A28" s="620" t="s">
        <v>411</v>
      </c>
      <c r="B28" s="620"/>
      <c r="C28" s="620"/>
      <c r="D28" s="607"/>
      <c r="E28" s="751"/>
      <c r="F28" s="762"/>
      <c r="G28" s="751" t="n">
        <f aca="false">Dados!$F$11</f>
        <v>4</v>
      </c>
      <c r="H28" s="751" t="n">
        <v>0</v>
      </c>
      <c r="I28" s="751" t="n">
        <v>0</v>
      </c>
      <c r="J28" s="751" t="n">
        <f aca="false">Dados!$F$11</f>
        <v>4</v>
      </c>
      <c r="K28" s="751" t="n">
        <v>0</v>
      </c>
      <c r="L28" s="753" t="n">
        <f aca="false">Dados!$F$11</f>
        <v>4</v>
      </c>
    </row>
    <row r="29" customFormat="false" ht="18" hidden="false" customHeight="true" outlineLevel="0" collapsed="false">
      <c r="A29" s="620" t="s">
        <v>116</v>
      </c>
      <c r="B29" s="620"/>
      <c r="C29" s="620"/>
      <c r="D29" s="275"/>
      <c r="E29" s="532"/>
      <c r="F29" s="762"/>
      <c r="G29" s="751" t="n">
        <f aca="false">Dados!$F$12</f>
        <v>156.95</v>
      </c>
      <c r="H29" s="751" t="n">
        <v>0</v>
      </c>
      <c r="I29" s="751" t="n">
        <v>0</v>
      </c>
      <c r="J29" s="751" t="n">
        <f aca="false">Dados!$F$12</f>
        <v>156.95</v>
      </c>
      <c r="K29" s="751" t="n">
        <v>0</v>
      </c>
      <c r="L29" s="753" t="n">
        <f aca="false">Dados!$F$12</f>
        <v>156.95</v>
      </c>
    </row>
    <row r="30" customFormat="false" ht="18" hidden="false" customHeight="true" outlineLevel="0" collapsed="false">
      <c r="A30" s="620" t="s">
        <v>412</v>
      </c>
      <c r="B30" s="620"/>
      <c r="C30" s="620"/>
      <c r="D30" s="275"/>
      <c r="E30" s="532"/>
      <c r="F30" s="762"/>
      <c r="G30" s="751" t="n">
        <f aca="false">Dados!$F$13</f>
        <v>21.17</v>
      </c>
      <c r="H30" s="751" t="n">
        <v>0</v>
      </c>
      <c r="I30" s="751" t="n">
        <v>0</v>
      </c>
      <c r="J30" s="751" t="n">
        <f aca="false">Dados!$F$13</f>
        <v>21.17</v>
      </c>
      <c r="K30" s="751" t="n">
        <v>0</v>
      </c>
      <c r="L30" s="753" t="n">
        <f aca="false">Dados!$F$13</f>
        <v>21.17</v>
      </c>
    </row>
    <row r="31" customFormat="false" ht="18" hidden="false" customHeight="true" outlineLevel="0" collapsed="false">
      <c r="A31" s="274" t="s">
        <v>125</v>
      </c>
      <c r="B31" s="274"/>
      <c r="C31" s="274"/>
      <c r="D31" s="275"/>
      <c r="E31" s="751"/>
      <c r="F31" s="762"/>
      <c r="G31" s="751" t="n">
        <f aca="false">Dados!$F$14</f>
        <v>210.57</v>
      </c>
      <c r="H31" s="751" t="n">
        <v>0</v>
      </c>
      <c r="I31" s="751" t="n">
        <v>0</v>
      </c>
      <c r="J31" s="751" t="n">
        <f aca="false">Dados!$F$14</f>
        <v>210.57</v>
      </c>
      <c r="K31" s="751" t="n">
        <v>0</v>
      </c>
      <c r="L31" s="753" t="n">
        <f aca="false">Dados!$F$14</f>
        <v>210.57</v>
      </c>
    </row>
    <row r="32" customFormat="false" ht="18" hidden="false" customHeight="true" outlineLevel="0" collapsed="false">
      <c r="A32" s="624" t="s">
        <v>126</v>
      </c>
      <c r="B32" s="624"/>
      <c r="C32" s="625" t="n">
        <f aca="false">Dados!E15</f>
        <v>22</v>
      </c>
      <c r="D32" s="626" t="n">
        <f aca="false">Dados!D15</f>
        <v>15.21</v>
      </c>
      <c r="E32" s="763" t="n">
        <f aca="false">Dados!F15</f>
        <v>0</v>
      </c>
      <c r="F32" s="762" t="n">
        <f aca="false">Dados!G15</f>
        <v>28.16</v>
      </c>
      <c r="G32" s="751" t="n">
        <f aca="false">ROUND((($F$32*$C$32)-(($F$32*$C$32)*$E$32)),2)</f>
        <v>619.52</v>
      </c>
      <c r="H32" s="751" t="n">
        <v>0</v>
      </c>
      <c r="I32" s="751" t="n">
        <v>0</v>
      </c>
      <c r="J32" s="751" t="n">
        <f aca="false">ROUND((($F$32*$D$32)-(($F$32*$D$32)*$E$32)),2)</f>
        <v>428.31</v>
      </c>
      <c r="K32" s="751" t="n">
        <v>0</v>
      </c>
      <c r="L32" s="753" t="n">
        <f aca="false">ROUND((($F$32*$D$32)-(($F$32*$D$32)*$E$32)),2)</f>
        <v>428.31</v>
      </c>
    </row>
    <row r="33" customFormat="false" ht="18" hidden="false" customHeight="true" outlineLevel="0" collapsed="false">
      <c r="A33" s="629" t="s">
        <v>128</v>
      </c>
      <c r="B33" s="629"/>
      <c r="C33" s="630" t="n">
        <f aca="false">Dados!E16</f>
        <v>22</v>
      </c>
      <c r="D33" s="631" t="n">
        <f aca="false">Dados!D16</f>
        <v>15.21</v>
      </c>
      <c r="E33" s="764" t="n">
        <f aca="false">Dados!F16</f>
        <v>0.06</v>
      </c>
      <c r="F33" s="765" t="n">
        <f aca="false">Dados!E26</f>
        <v>5</v>
      </c>
      <c r="G33" s="477" t="n">
        <f aca="false">ROUND((IF(((($F$33*2)*$C$33)-($E$33*G12))&gt;0,((($F$33*2)*$C$33)-($E$33*G12)),0)),2)</f>
        <v>68.51</v>
      </c>
      <c r="H33" s="477" t="n">
        <v>0</v>
      </c>
      <c r="I33" s="477" t="n">
        <v>0</v>
      </c>
      <c r="J33" s="477" t="n">
        <f aca="false">ROUND((IF(((($F$33*2)*$D$33)-($E$33*J12))&gt;0,((($F$33*2)*$D$33)-($E$33*J12)),0)),2)</f>
        <v>0.61</v>
      </c>
      <c r="K33" s="477" t="n">
        <v>0</v>
      </c>
      <c r="L33" s="477" t="n">
        <f aca="false">ROUND((IF(((($F$33*2)*$D$33)-($E$33*L12))&gt;0,((($F$33*2)*$D$33)-($E$33*L12)),0)),2)</f>
        <v>0.61</v>
      </c>
    </row>
    <row r="34" customFormat="false" ht="18" hidden="false" customHeight="true" outlineLevel="0" collapsed="false">
      <c r="A34" s="629" t="str">
        <f aca="false">Dados!H17</f>
        <v>Outros (inserir somente com a justificativa legal)</v>
      </c>
      <c r="B34" s="629"/>
      <c r="C34" s="629"/>
      <c r="D34" s="629"/>
      <c r="E34" s="764"/>
      <c r="F34" s="765"/>
      <c r="G34" s="634" t="n">
        <f aca="false">Dados!M17</f>
        <v>0</v>
      </c>
      <c r="H34" s="276" t="n">
        <f aca="false">Dados!M17</f>
        <v>0</v>
      </c>
      <c r="I34" s="276" t="n">
        <f aca="false">Dados!M17</f>
        <v>0</v>
      </c>
      <c r="J34" s="276" t="n">
        <f aca="false">Dados!M17</f>
        <v>0</v>
      </c>
      <c r="K34" s="276" t="n">
        <f aca="false">Dados!M17</f>
        <v>0</v>
      </c>
      <c r="L34" s="587" t="n">
        <f aca="false">Dados!M17</f>
        <v>0</v>
      </c>
    </row>
    <row r="35" customFormat="false" ht="18" hidden="false" customHeight="true" outlineLevel="0" collapsed="false">
      <c r="A35" s="629" t="str">
        <f aca="false">Dados!H18</f>
        <v>Outros (inserir somente com a justificativa legal)</v>
      </c>
      <c r="B35" s="629"/>
      <c r="C35" s="629"/>
      <c r="D35" s="629"/>
      <c r="E35" s="764"/>
      <c r="F35" s="765"/>
      <c r="G35" s="634" t="n">
        <f aca="false">Dados!M18</f>
        <v>0</v>
      </c>
      <c r="H35" s="276" t="n">
        <f aca="false">Dados!M18</f>
        <v>0</v>
      </c>
      <c r="I35" s="276" t="n">
        <f aca="false">Dados!M18</f>
        <v>0</v>
      </c>
      <c r="J35" s="276" t="n">
        <f aca="false">Dados!M18</f>
        <v>0</v>
      </c>
      <c r="K35" s="276" t="n">
        <f aca="false">Dados!M18</f>
        <v>0</v>
      </c>
      <c r="L35" s="587" t="n">
        <f aca="false">Dados!M18</f>
        <v>0</v>
      </c>
    </row>
    <row r="36" customFormat="false" ht="18" hidden="false" customHeight="true" outlineLevel="0" collapsed="false">
      <c r="A36" s="629" t="str">
        <f aca="false">Dados!H19</f>
        <v>Outros (inserir somente com a justificativa legal)</v>
      </c>
      <c r="B36" s="629"/>
      <c r="C36" s="629"/>
      <c r="D36" s="629"/>
      <c r="E36" s="764"/>
      <c r="F36" s="765"/>
      <c r="G36" s="634" t="n">
        <f aca="false">Dados!M19</f>
        <v>0</v>
      </c>
      <c r="H36" s="276" t="n">
        <f aca="false">Dados!M19</f>
        <v>0</v>
      </c>
      <c r="I36" s="276" t="n">
        <f aca="false">Dados!M19</f>
        <v>0</v>
      </c>
      <c r="J36" s="276" t="n">
        <f aca="false">Dados!M19</f>
        <v>0</v>
      </c>
      <c r="K36" s="276" t="n">
        <f aca="false">Dados!M19</f>
        <v>0</v>
      </c>
      <c r="L36" s="587" t="n">
        <f aca="false">Dados!M19</f>
        <v>0</v>
      </c>
    </row>
    <row r="37" customFormat="false" ht="18" hidden="false" customHeight="true" outlineLevel="0" collapsed="false">
      <c r="A37" s="635" t="s">
        <v>413</v>
      </c>
      <c r="B37" s="635"/>
      <c r="C37" s="635"/>
      <c r="D37" s="635"/>
      <c r="E37" s="635"/>
      <c r="F37" s="635"/>
      <c r="G37" s="603" t="n">
        <f aca="false">SUM(G26:G36)</f>
        <v>1183.87</v>
      </c>
      <c r="H37" s="603" t="n">
        <f aca="false">SUM(H26:H36)</f>
        <v>0</v>
      </c>
      <c r="I37" s="603" t="n">
        <f aca="false">SUM(I26:I36)</f>
        <v>0</v>
      </c>
      <c r="J37" s="603" t="n">
        <f aca="false">SUM(J26:J36)</f>
        <v>924.76</v>
      </c>
      <c r="K37" s="603" t="n">
        <f aca="false">SUM(K26:K36)</f>
        <v>0</v>
      </c>
      <c r="L37" s="604" t="n">
        <f aca="false">SUM(L26:L36)</f>
        <v>924.76</v>
      </c>
    </row>
    <row r="38" customFormat="false" ht="18" hidden="false" customHeight="true" outlineLevel="0" collapsed="false">
      <c r="A38" s="636" t="s">
        <v>414</v>
      </c>
      <c r="B38" s="636"/>
      <c r="C38" s="636"/>
      <c r="D38" s="636"/>
      <c r="E38" s="636"/>
      <c r="F38" s="636"/>
      <c r="G38" s="766" t="n">
        <f aca="false">G23+G37</f>
        <v>6973.97</v>
      </c>
      <c r="H38" s="757" t="n">
        <f aca="false">H23+H37</f>
        <v>0</v>
      </c>
      <c r="I38" s="757" t="n">
        <f aca="false">I23+I37</f>
        <v>0</v>
      </c>
      <c r="J38" s="757" t="n">
        <f aca="false">J23+J37</f>
        <v>6833.5</v>
      </c>
      <c r="K38" s="757" t="n">
        <f aca="false">K23+K37</f>
        <v>0</v>
      </c>
      <c r="L38" s="758" t="n">
        <f aca="false">L23+L37</f>
        <v>8422.97858305454</v>
      </c>
    </row>
    <row r="39" customFormat="false" ht="18" hidden="false" customHeight="true" outlineLevel="0" collapsed="false">
      <c r="A39" s="613" t="s">
        <v>415</v>
      </c>
      <c r="B39" s="613"/>
      <c r="C39" s="613"/>
      <c r="D39" s="613"/>
      <c r="E39" s="613"/>
      <c r="F39" s="613"/>
      <c r="G39" s="613"/>
      <c r="H39" s="613"/>
      <c r="I39" s="613"/>
      <c r="J39" s="613"/>
      <c r="K39" s="613"/>
      <c r="L39" s="613"/>
    </row>
    <row r="40" customFormat="false" ht="18" hidden="false" customHeight="true" outlineLevel="0" collapsed="false">
      <c r="A40" s="638" t="s">
        <v>205</v>
      </c>
      <c r="B40" s="638"/>
      <c r="C40" s="638"/>
      <c r="D40" s="638"/>
      <c r="E40" s="496" t="s">
        <v>206</v>
      </c>
      <c r="F40" s="496"/>
      <c r="G40" s="639"/>
      <c r="H40" s="639"/>
      <c r="I40" s="639"/>
      <c r="J40" s="639"/>
      <c r="K40" s="639"/>
      <c r="L40" s="639"/>
    </row>
    <row r="41" customFormat="false" ht="18" hidden="false" customHeight="true" outlineLevel="0" collapsed="false">
      <c r="A41" s="640" t="s">
        <v>416</v>
      </c>
      <c r="B41" s="641"/>
      <c r="C41" s="641"/>
      <c r="D41" s="641"/>
      <c r="E41" s="642" t="n">
        <f aca="false">Dados!K8</f>
        <v>0.03</v>
      </c>
      <c r="F41" s="643"/>
      <c r="G41" s="767" t="n">
        <f aca="false">ROUND((G38*$E$41),2)</f>
        <v>209.22</v>
      </c>
      <c r="H41" s="743" t="n">
        <f aca="false">ROUND((H38*$E$41),2)</f>
        <v>0</v>
      </c>
      <c r="I41" s="743" t="n">
        <f aca="false">ROUND((I38*$E$41),2)</f>
        <v>0</v>
      </c>
      <c r="J41" s="743" t="n">
        <f aca="false">ROUND((J38*$E$41),2)</f>
        <v>205.01</v>
      </c>
      <c r="K41" s="743" t="n">
        <f aca="false">ROUND((K38*$E$41),2)</f>
        <v>0</v>
      </c>
      <c r="L41" s="745" t="n">
        <f aca="false">ROUND((L38*$E$41),2)</f>
        <v>252.69</v>
      </c>
    </row>
    <row r="42" customFormat="false" ht="18" hidden="false" customHeight="true" outlineLevel="0" collapsed="false">
      <c r="A42" s="645" t="s">
        <v>417</v>
      </c>
      <c r="B42" s="645"/>
      <c r="C42" s="645"/>
      <c r="D42" s="645"/>
      <c r="E42" s="646"/>
      <c r="F42" s="647"/>
      <c r="G42" s="751" t="n">
        <f aca="false">G38+G41</f>
        <v>7183.19</v>
      </c>
      <c r="H42" s="751" t="n">
        <f aca="false">H38+H41</f>
        <v>0</v>
      </c>
      <c r="I42" s="751" t="n">
        <f aca="false">I38+I41</f>
        <v>0</v>
      </c>
      <c r="J42" s="751" t="n">
        <f aca="false">J38+J41</f>
        <v>7038.51</v>
      </c>
      <c r="K42" s="751" t="n">
        <f aca="false">K38+K41</f>
        <v>0</v>
      </c>
      <c r="L42" s="753" t="n">
        <f aca="false">L38+L41</f>
        <v>8675.66858305455</v>
      </c>
    </row>
    <row r="43" customFormat="false" ht="18" hidden="false" customHeight="true" outlineLevel="0" collapsed="false">
      <c r="A43" s="274" t="s">
        <v>108</v>
      </c>
      <c r="B43" s="274"/>
      <c r="C43" s="274"/>
      <c r="D43" s="274"/>
      <c r="E43" s="646" t="n">
        <f aca="false">Dados!K9</f>
        <v>0.0679</v>
      </c>
      <c r="F43" s="647"/>
      <c r="G43" s="751" t="n">
        <f aca="false">ROUND((G42*$E$43),2)</f>
        <v>487.74</v>
      </c>
      <c r="H43" s="751" t="n">
        <f aca="false">ROUND((H42*$E$43),2)</f>
        <v>0</v>
      </c>
      <c r="I43" s="751" t="n">
        <f aca="false">ROUND((I42*$E$43),2)</f>
        <v>0</v>
      </c>
      <c r="J43" s="751" t="n">
        <f aca="false">ROUND((J42*$E$43),2)</f>
        <v>477.91</v>
      </c>
      <c r="K43" s="751" t="n">
        <f aca="false">ROUND((K42*$E$43),2)</f>
        <v>0</v>
      </c>
      <c r="L43" s="753" t="n">
        <f aca="false">ROUND((L42*$E$43),2)</f>
        <v>589.08</v>
      </c>
    </row>
    <row r="44" customFormat="false" ht="24" hidden="false" customHeight="true" outlineLevel="0" collapsed="false">
      <c r="A44" s="648" t="s">
        <v>418</v>
      </c>
      <c r="B44" s="648"/>
      <c r="C44" s="648"/>
      <c r="D44" s="648"/>
      <c r="E44" s="649" t="n">
        <f aca="false">SUM(E41:E43)</f>
        <v>0.0979</v>
      </c>
      <c r="F44" s="650"/>
      <c r="G44" s="523" t="n">
        <f aca="false">G41+G43</f>
        <v>696.96</v>
      </c>
      <c r="H44" s="523" t="n">
        <f aca="false">H41+H43</f>
        <v>0</v>
      </c>
      <c r="I44" s="523" t="n">
        <f aca="false">I41+I43</f>
        <v>0</v>
      </c>
      <c r="J44" s="523" t="n">
        <f aca="false">J41+J43</f>
        <v>682.92</v>
      </c>
      <c r="K44" s="523" t="n">
        <f aca="false">K41+K43</f>
        <v>0</v>
      </c>
      <c r="L44" s="754" t="n">
        <f aca="false">L41+L43</f>
        <v>841.77</v>
      </c>
    </row>
    <row r="45" customFormat="false" ht="25.5" hidden="false" customHeight="true" outlineLevel="0" collapsed="false">
      <c r="A45" s="651" t="s">
        <v>419</v>
      </c>
      <c r="B45" s="651"/>
      <c r="C45" s="651"/>
      <c r="D45" s="651"/>
      <c r="E45" s="651"/>
      <c r="F45" s="651"/>
      <c r="G45" s="757" t="n">
        <f aca="false">G23+G37+G44</f>
        <v>7670.93</v>
      </c>
      <c r="H45" s="757" t="n">
        <f aca="false">H23+H37+H44</f>
        <v>0</v>
      </c>
      <c r="I45" s="757" t="n">
        <f aca="false">I23+I37+I44</f>
        <v>0</v>
      </c>
      <c r="J45" s="757" t="n">
        <f aca="false">J23+J37+J44</f>
        <v>7516.42</v>
      </c>
      <c r="K45" s="757" t="n">
        <f aca="false">K23+K37+K44</f>
        <v>0</v>
      </c>
      <c r="L45" s="758" t="n">
        <f aca="false">L23+L37+L44</f>
        <v>9264.74858305455</v>
      </c>
    </row>
    <row r="46" customFormat="false" ht="18" hidden="false" customHeight="true" outlineLevel="0" collapsed="false">
      <c r="A46" s="652" t="s">
        <v>420</v>
      </c>
      <c r="B46" s="652"/>
      <c r="C46" s="652"/>
      <c r="D46" s="652"/>
      <c r="E46" s="652"/>
      <c r="F46" s="652"/>
      <c r="G46" s="652"/>
      <c r="H46" s="652"/>
      <c r="I46" s="652"/>
      <c r="J46" s="652"/>
      <c r="K46" s="652"/>
      <c r="L46" s="652"/>
    </row>
    <row r="47" customFormat="false" ht="18" hidden="false" customHeight="true" outlineLevel="0" collapsed="false">
      <c r="A47" s="653" t="s">
        <v>205</v>
      </c>
      <c r="B47" s="653"/>
      <c r="C47" s="653"/>
      <c r="D47" s="653"/>
      <c r="E47" s="438" t="s">
        <v>206</v>
      </c>
      <c r="F47" s="438"/>
      <c r="G47" s="654"/>
      <c r="H47" s="654"/>
      <c r="I47" s="654"/>
      <c r="J47" s="654"/>
      <c r="K47" s="654"/>
      <c r="L47" s="654"/>
    </row>
    <row r="48" customFormat="false" ht="18" hidden="false" customHeight="true" outlineLevel="0" collapsed="false">
      <c r="A48" s="617" t="s">
        <v>111</v>
      </c>
      <c r="B48" s="617"/>
      <c r="C48" s="617"/>
      <c r="D48" s="617"/>
      <c r="E48" s="646" t="n">
        <f aca="false">Dados!K10</f>
        <v>0.076</v>
      </c>
      <c r="F48" s="647"/>
      <c r="G48" s="767" t="n">
        <f aca="false">ROUND((G52*$E$48),2)</f>
        <v>679.87</v>
      </c>
      <c r="H48" s="743" t="n">
        <f aca="false">ROUND((H52*$E$48),2)</f>
        <v>0</v>
      </c>
      <c r="I48" s="743" t="n">
        <f aca="false">ROUND((I52*$E$48),2)</f>
        <v>0</v>
      </c>
      <c r="J48" s="743" t="n">
        <f aca="false">ROUND((J52*$E$48),2)</f>
        <v>666.18</v>
      </c>
      <c r="K48" s="743" t="n">
        <f aca="false">ROUND((K52*$E$48),2)</f>
        <v>0</v>
      </c>
      <c r="L48" s="745" t="n">
        <f aca="false">ROUND((L52*$E$48),2)</f>
        <v>821.13</v>
      </c>
    </row>
    <row r="49" customFormat="false" ht="18" hidden="false" customHeight="true" outlineLevel="0" collapsed="false">
      <c r="A49" s="274" t="s">
        <v>421</v>
      </c>
      <c r="B49" s="274"/>
      <c r="C49" s="274"/>
      <c r="D49" s="274"/>
      <c r="E49" s="646" t="n">
        <f aca="false">Dados!K11</f>
        <v>0.0165</v>
      </c>
      <c r="F49" s="647"/>
      <c r="G49" s="751" t="n">
        <f aca="false">ROUND((G52*$E$49),2)</f>
        <v>147.6</v>
      </c>
      <c r="H49" s="751" t="n">
        <f aca="false">ROUND((H52*$E$49),2)</f>
        <v>0</v>
      </c>
      <c r="I49" s="751" t="n">
        <f aca="false">ROUND((I52*$E$49),2)</f>
        <v>0</v>
      </c>
      <c r="J49" s="751" t="n">
        <f aca="false">ROUND((J52*$E$49),2)</f>
        <v>144.63</v>
      </c>
      <c r="K49" s="751" t="n">
        <f aca="false">ROUND((K52*$E$49),2)</f>
        <v>0</v>
      </c>
      <c r="L49" s="753" t="n">
        <f aca="false">ROUND((L52*$E$49),2)</f>
        <v>178.27</v>
      </c>
    </row>
    <row r="50" customFormat="false" ht="18" hidden="false" customHeight="true" outlineLevel="0" collapsed="false">
      <c r="A50" s="274" t="s">
        <v>134</v>
      </c>
      <c r="B50" s="274"/>
      <c r="C50" s="274"/>
      <c r="D50" s="274"/>
      <c r="E50" s="646" t="n">
        <f aca="false">Dados!D26</f>
        <v>0.05</v>
      </c>
      <c r="F50" s="647"/>
      <c r="G50" s="751" t="n">
        <f aca="false">ROUND((G52*$E$50),2)</f>
        <v>447.28</v>
      </c>
      <c r="H50" s="751" t="n">
        <f aca="false">ROUND((H52*$E$50),2)</f>
        <v>0</v>
      </c>
      <c r="I50" s="751" t="n">
        <f aca="false">ROUND((I52*$E$50),2)</f>
        <v>0</v>
      </c>
      <c r="J50" s="751" t="n">
        <f aca="false">ROUND((J52*$E$50),2)</f>
        <v>438.28</v>
      </c>
      <c r="K50" s="751" t="n">
        <f aca="false">ROUND((K52*$E$50),2)</f>
        <v>0</v>
      </c>
      <c r="L50" s="753" t="n">
        <f aca="false">ROUND((L52*$E$50),2)</f>
        <v>540.22</v>
      </c>
    </row>
    <row r="51" customFormat="false" ht="18.75" hidden="false" customHeight="true" outlineLevel="0" collapsed="false">
      <c r="A51" s="655" t="s">
        <v>422</v>
      </c>
      <c r="B51" s="655"/>
      <c r="C51" s="655"/>
      <c r="D51" s="655"/>
      <c r="E51" s="656" t="n">
        <f aca="false">SUM(E48:E50)</f>
        <v>0.1425</v>
      </c>
      <c r="F51" s="657"/>
      <c r="G51" s="768" t="n">
        <f aca="false">SUM(G48:G50)</f>
        <v>1274.75</v>
      </c>
      <c r="H51" s="768" t="n">
        <f aca="false">SUM(H48:H50)</f>
        <v>0</v>
      </c>
      <c r="I51" s="768" t="n">
        <f aca="false">SUM(I48:I50)</f>
        <v>0</v>
      </c>
      <c r="J51" s="768" t="n">
        <f aca="false">SUM(J48:J50)</f>
        <v>1249.09</v>
      </c>
      <c r="K51" s="768" t="n">
        <f aca="false">SUM(K48:K50)</f>
        <v>0</v>
      </c>
      <c r="L51" s="769" t="n">
        <f aca="false">SUM(L48:L50)</f>
        <v>1539.62</v>
      </c>
    </row>
    <row r="52" customFormat="false" ht="22.5" hidden="false" customHeight="true" outlineLevel="0" collapsed="false">
      <c r="A52" s="659" t="str">
        <f aca="false">A53</f>
        <v>VALOR MENSAL DA CATEGORIA</v>
      </c>
      <c r="B52" s="659"/>
      <c r="C52" s="659"/>
      <c r="D52" s="659"/>
      <c r="E52" s="659"/>
      <c r="F52" s="659"/>
      <c r="G52" s="770" t="n">
        <f aca="false">ROUND(G45/(1-$E$51),2)</f>
        <v>8945.69</v>
      </c>
      <c r="H52" s="770" t="n">
        <f aca="false">ROUND(H45/(1-$E$51),2)</f>
        <v>0</v>
      </c>
      <c r="I52" s="770" t="n">
        <f aca="false">ROUND(I45/(1-$E$51),2)</f>
        <v>0</v>
      </c>
      <c r="J52" s="770" t="n">
        <f aca="false">ROUND(J45/(1-$E$51),2)</f>
        <v>8765.5</v>
      </c>
      <c r="K52" s="770" t="n">
        <f aca="false">ROUND(K45/(1-$E$51),2)</f>
        <v>0</v>
      </c>
      <c r="L52" s="771" t="n">
        <f aca="false">ROUND(L45/(1-$E$51),2)</f>
        <v>10804.37</v>
      </c>
    </row>
    <row r="53" customFormat="false" ht="34.5" hidden="false" customHeight="true" outlineLevel="0" collapsed="false">
      <c r="A53" s="662" t="s">
        <v>377</v>
      </c>
      <c r="B53" s="662"/>
      <c r="C53" s="662"/>
      <c r="D53" s="662"/>
      <c r="E53" s="662"/>
      <c r="F53" s="662"/>
      <c r="G53" s="772" t="n">
        <f aca="false">G52</f>
        <v>8945.69</v>
      </c>
      <c r="H53" s="772" t="n">
        <f aca="false">H52</f>
        <v>0</v>
      </c>
      <c r="I53" s="772" t="n">
        <f aca="false">I52</f>
        <v>0</v>
      </c>
      <c r="J53" s="772" t="n">
        <f aca="false">J52</f>
        <v>8765.5</v>
      </c>
      <c r="K53" s="772" t="n">
        <f aca="false">K52</f>
        <v>0</v>
      </c>
      <c r="L53" s="773" t="n">
        <f aca="false">L52</f>
        <v>10804.37</v>
      </c>
    </row>
    <row r="54" customFormat="false" ht="39.75" hidden="false" customHeight="true" outlineLevel="0" collapsed="false">
      <c r="A54" s="662" t="s">
        <v>423</v>
      </c>
      <c r="B54" s="662"/>
      <c r="C54" s="662"/>
      <c r="D54" s="662"/>
      <c r="E54" s="662"/>
      <c r="F54" s="662"/>
      <c r="G54" s="772" t="n">
        <f aca="false">G53*1</f>
        <v>8945.69</v>
      </c>
      <c r="H54" s="772" t="n">
        <f aca="false">H53*1</f>
        <v>0</v>
      </c>
      <c r="I54" s="772" t="n">
        <f aca="false">I53*2</f>
        <v>0</v>
      </c>
      <c r="J54" s="772" t="n">
        <f aca="false">J53*2</f>
        <v>17531</v>
      </c>
      <c r="K54" s="772" t="n">
        <f aca="false">K53*2</f>
        <v>0</v>
      </c>
      <c r="L54" s="773" t="n">
        <f aca="false">L53*2</f>
        <v>21608.74</v>
      </c>
    </row>
    <row r="55" customFormat="false" ht="76.5" hidden="false" customHeight="true" outlineLevel="0" collapsed="false">
      <c r="A55" s="665"/>
      <c r="B55" s="665"/>
      <c r="C55" s="665"/>
      <c r="D55" s="665"/>
      <c r="E55" s="665"/>
      <c r="F55" s="665"/>
      <c r="G55" s="774"/>
      <c r="H55" s="774"/>
      <c r="I55" s="774"/>
      <c r="J55" s="774"/>
      <c r="K55" s="774"/>
      <c r="L55" s="774"/>
      <c r="N55" s="281" t="n">
        <v>6177.46</v>
      </c>
      <c r="O55" s="756" t="n">
        <f aca="false">G54-N55</f>
        <v>2768.23</v>
      </c>
    </row>
    <row r="56" customFormat="false" ht="41.25" hidden="false" customHeight="true" outlineLevel="0" collapsed="false">
      <c r="A56" s="667" t="s">
        <v>424</v>
      </c>
      <c r="B56" s="667"/>
      <c r="C56" s="667"/>
      <c r="D56" s="667"/>
      <c r="E56" s="667"/>
      <c r="F56" s="667"/>
      <c r="G56" s="667"/>
      <c r="H56" s="667"/>
      <c r="I56" s="667"/>
      <c r="J56" s="667"/>
      <c r="K56" s="667"/>
      <c r="L56" s="667"/>
    </row>
    <row r="57" customFormat="false" ht="20.25" hidden="false" customHeight="true" outlineLevel="0" collapsed="false">
      <c r="A57" s="775" t="str">
        <f aca="false">BH!$A$57</f>
        <v>ANEXO X</v>
      </c>
      <c r="B57" s="775"/>
      <c r="C57" s="775"/>
      <c r="D57" s="775"/>
      <c r="E57" s="775"/>
      <c r="F57" s="775"/>
      <c r="G57" s="775"/>
      <c r="H57" s="775"/>
      <c r="I57" s="775"/>
      <c r="J57" s="775"/>
      <c r="K57" s="775"/>
      <c r="L57" s="775"/>
    </row>
    <row r="58" customFormat="false" ht="13.5" hidden="false" customHeight="true" outlineLevel="0" collapsed="false">
      <c r="A58" s="668"/>
      <c r="B58" s="669"/>
      <c r="C58" s="669"/>
      <c r="D58" s="669"/>
      <c r="E58" s="669"/>
      <c r="F58" s="669"/>
      <c r="G58" s="669"/>
      <c r="I58" s="669"/>
      <c r="J58" s="670" t="s">
        <v>102</v>
      </c>
      <c r="K58" s="669"/>
      <c r="L58" s="671"/>
    </row>
    <row r="59" customFormat="false" ht="69" hidden="false" customHeight="true" outlineLevel="0" collapsed="false">
      <c r="A59" s="672" t="s">
        <v>425</v>
      </c>
      <c r="B59" s="672"/>
      <c r="C59" s="672"/>
      <c r="D59" s="672"/>
      <c r="E59" s="672"/>
      <c r="F59" s="672"/>
      <c r="G59" s="673" t="str">
        <f aca="false">G10</f>
        <v>DIURNO 220H/M</v>
      </c>
      <c r="H59" s="673" t="str">
        <f aca="false">H10</f>
        <v>DIURNO 220H/M LÍDER</v>
      </c>
      <c r="I59" s="673" t="str">
        <f aca="false">I10</f>
        <v>DIURNO 12HX36H (COM INTERVALO)</v>
      </c>
      <c r="J59" s="673" t="str">
        <f aca="false">J10</f>
        <v>DIURNO 12HX36H INDENIZADO FINAIS SEMANA E FERIADOS)</v>
      </c>
      <c r="K59" s="673" t="str">
        <f aca="false">K10</f>
        <v>DIURNO 12HX36H (INDENIZADO)</v>
      </c>
      <c r="L59" s="674" t="str">
        <f aca="false">L10</f>
        <v>NOTURNO 12HX36H (INDENIZADO)</v>
      </c>
    </row>
    <row r="60" customFormat="false" ht="27.75" hidden="false" customHeight="true" outlineLevel="0" collapsed="false">
      <c r="A60" s="675" t="s">
        <v>426</v>
      </c>
      <c r="B60" s="676" t="s">
        <v>241</v>
      </c>
      <c r="C60" s="676"/>
      <c r="D60" s="676"/>
      <c r="E60" s="676"/>
      <c r="F60" s="677" t="s">
        <v>427</v>
      </c>
      <c r="G60" s="678" t="s">
        <v>102</v>
      </c>
      <c r="H60" s="678"/>
      <c r="I60" s="678"/>
      <c r="J60" s="678"/>
      <c r="K60" s="678"/>
      <c r="L60" s="678"/>
    </row>
    <row r="61" customFormat="false" ht="18" hidden="false" customHeight="true" outlineLevel="0" collapsed="false">
      <c r="A61" s="679" t="n">
        <v>1</v>
      </c>
      <c r="B61" s="680" t="s">
        <v>428</v>
      </c>
      <c r="C61" s="680"/>
      <c r="D61" s="680"/>
      <c r="E61" s="680"/>
      <c r="F61" s="680"/>
      <c r="G61" s="776" t="n">
        <f aca="false">G20</f>
        <v>3282.37</v>
      </c>
      <c r="H61" s="776" t="n">
        <f aca="false">H20</f>
        <v>0</v>
      </c>
      <c r="I61" s="776" t="n">
        <f aca="false">I20</f>
        <v>0</v>
      </c>
      <c r="J61" s="776" t="n">
        <f aca="false">J20</f>
        <v>3282.37</v>
      </c>
      <c r="K61" s="776" t="n">
        <f aca="false">K20</f>
        <v>0</v>
      </c>
      <c r="L61" s="777" t="n">
        <f aca="false">L20</f>
        <v>4044.85858305455</v>
      </c>
    </row>
    <row r="62" customFormat="false" ht="18" hidden="false" customHeight="true" outlineLevel="0" collapsed="false">
      <c r="A62" s="683" t="s">
        <v>310</v>
      </c>
      <c r="B62" s="709" t="s">
        <v>242</v>
      </c>
      <c r="C62" s="709"/>
      <c r="D62" s="709"/>
      <c r="E62" s="709"/>
      <c r="F62" s="685" t="n">
        <f aca="false">Encargos!C40</f>
        <v>0.0909</v>
      </c>
      <c r="G62" s="477" t="n">
        <f aca="false">ROUND($F$62*G61,2)</f>
        <v>298.37</v>
      </c>
      <c r="H62" s="477" t="n">
        <f aca="false">ROUND($F$62*H61,2)</f>
        <v>0</v>
      </c>
      <c r="I62" s="477" t="n">
        <f aca="false">ROUND($F$62*I61,2)</f>
        <v>0</v>
      </c>
      <c r="J62" s="477" t="n">
        <f aca="false">ROUND($F$62*J61,2)</f>
        <v>298.37</v>
      </c>
      <c r="K62" s="477" t="n">
        <f aca="false">ROUND($F$62*K61,2)</f>
        <v>0</v>
      </c>
      <c r="L62" s="460" t="n">
        <f aca="false">ROUND($F$62*L61,2)</f>
        <v>367.68</v>
      </c>
    </row>
    <row r="63" customFormat="false" ht="28.5" hidden="false" customHeight="true" outlineLevel="0" collapsed="false">
      <c r="A63" s="683" t="s">
        <v>365</v>
      </c>
      <c r="B63" s="686" t="s">
        <v>247</v>
      </c>
      <c r="C63" s="686"/>
      <c r="D63" s="686"/>
      <c r="E63" s="686"/>
      <c r="F63" s="687" t="n">
        <f aca="false">Encargos!C19*F62</f>
        <v>0.0361782</v>
      </c>
      <c r="G63" s="477" t="n">
        <f aca="false">ROUND($F$63*G61,2)</f>
        <v>118.75</v>
      </c>
      <c r="H63" s="477" t="n">
        <f aca="false">ROUND($F$63*H61,2)</f>
        <v>0</v>
      </c>
      <c r="I63" s="477" t="n">
        <f aca="false">ROUND($F$63*I61,2)</f>
        <v>0</v>
      </c>
      <c r="J63" s="477" t="n">
        <f aca="false">ROUND($F$63*J61,2)</f>
        <v>118.75</v>
      </c>
      <c r="K63" s="477" t="n">
        <f aca="false">ROUND($F$63*K61,2)</f>
        <v>0</v>
      </c>
      <c r="L63" s="460" t="n">
        <f aca="false">ROUND($F$63*L61,2)</f>
        <v>146.34</v>
      </c>
    </row>
    <row r="64" customFormat="false" ht="24" hidden="false" customHeight="true" outlineLevel="0" collapsed="false">
      <c r="A64" s="688" t="s">
        <v>429</v>
      </c>
      <c r="B64" s="688"/>
      <c r="C64" s="688"/>
      <c r="D64" s="688"/>
      <c r="E64" s="688"/>
      <c r="F64" s="689" t="n">
        <f aca="false">SUM(F62:F63)</f>
        <v>0.1270782</v>
      </c>
      <c r="G64" s="778" t="n">
        <f aca="false">SUM(G62:G63)</f>
        <v>417.12</v>
      </c>
      <c r="H64" s="778" t="n">
        <f aca="false">SUM(H62:H63)</f>
        <v>0</v>
      </c>
      <c r="I64" s="778" t="n">
        <f aca="false">SUM(I62:I63)</f>
        <v>0</v>
      </c>
      <c r="J64" s="778" t="n">
        <f aca="false">SUM(J62:J63)</f>
        <v>417.12</v>
      </c>
      <c r="K64" s="778" t="n">
        <f aca="false">SUM(K62:K63)</f>
        <v>0</v>
      </c>
      <c r="L64" s="779" t="n">
        <f aca="false">SUM(L62:L63)</f>
        <v>514.02</v>
      </c>
    </row>
    <row r="65" customFormat="false" ht="18" hidden="false" customHeight="true" outlineLevel="0" collapsed="false">
      <c r="A65" s="692" t="s">
        <v>430</v>
      </c>
      <c r="B65" s="692"/>
      <c r="C65" s="692"/>
      <c r="D65" s="692"/>
      <c r="E65" s="692"/>
      <c r="F65" s="692"/>
      <c r="G65" s="780" t="n">
        <f aca="false">G64*12</f>
        <v>5005.44</v>
      </c>
      <c r="H65" s="780" t="n">
        <f aca="false">H64*12</f>
        <v>0</v>
      </c>
      <c r="I65" s="780" t="n">
        <f aca="false">I64*12</f>
        <v>0</v>
      </c>
      <c r="J65" s="780" t="n">
        <f aca="false">J64*12</f>
        <v>5005.44</v>
      </c>
      <c r="K65" s="780" t="n">
        <f aca="false">K64*12</f>
        <v>0</v>
      </c>
      <c r="L65" s="781" t="n">
        <f aca="false">L64*12</f>
        <v>6168.24</v>
      </c>
    </row>
    <row r="66" customFormat="false" ht="18" hidden="false" customHeight="true" outlineLevel="0" collapsed="false">
      <c r="A66" s="695" t="n">
        <v>2</v>
      </c>
      <c r="B66" s="696" t="s">
        <v>431</v>
      </c>
      <c r="C66" s="696"/>
      <c r="D66" s="696"/>
      <c r="E66" s="696"/>
      <c r="F66" s="696"/>
      <c r="G66" s="697" t="s">
        <v>102</v>
      </c>
      <c r="H66" s="697"/>
      <c r="I66" s="697"/>
      <c r="J66" s="697"/>
      <c r="K66" s="697"/>
      <c r="L66" s="697"/>
    </row>
    <row r="67" customFormat="false" ht="18" hidden="false" customHeight="true" outlineLevel="0" collapsed="false">
      <c r="A67" s="683" t="s">
        <v>310</v>
      </c>
      <c r="B67" s="698" t="s">
        <v>126</v>
      </c>
      <c r="C67" s="698"/>
      <c r="D67" s="698"/>
      <c r="E67" s="698"/>
      <c r="F67" s="698"/>
      <c r="G67" s="751" t="n">
        <f aca="false">G32</f>
        <v>619.52</v>
      </c>
      <c r="H67" s="751" t="n">
        <f aca="false">H32</f>
        <v>0</v>
      </c>
      <c r="I67" s="751" t="n">
        <f aca="false">I32</f>
        <v>0</v>
      </c>
      <c r="J67" s="751" t="n">
        <f aca="false">J32</f>
        <v>428.31</v>
      </c>
      <c r="K67" s="751" t="n">
        <f aca="false">K32</f>
        <v>0</v>
      </c>
      <c r="L67" s="753" t="n">
        <f aca="false">L32</f>
        <v>428.31</v>
      </c>
    </row>
    <row r="68" customFormat="false" ht="18" hidden="false" customHeight="true" outlineLevel="0" collapsed="false">
      <c r="A68" s="683" t="s">
        <v>299</v>
      </c>
      <c r="B68" s="698" t="s">
        <v>128</v>
      </c>
      <c r="C68" s="698"/>
      <c r="D68" s="698"/>
      <c r="E68" s="698"/>
      <c r="F68" s="698"/>
      <c r="G68" s="751" t="n">
        <f aca="false">G33</f>
        <v>68.51</v>
      </c>
      <c r="H68" s="751" t="n">
        <f aca="false">H33</f>
        <v>0</v>
      </c>
      <c r="I68" s="751" t="n">
        <f aca="false">I33</f>
        <v>0</v>
      </c>
      <c r="J68" s="751" t="n">
        <f aca="false">J33</f>
        <v>0.61</v>
      </c>
      <c r="K68" s="751" t="n">
        <f aca="false">K33</f>
        <v>0</v>
      </c>
      <c r="L68" s="753" t="n">
        <f aca="false">L33</f>
        <v>0.61</v>
      </c>
    </row>
    <row r="69" customFormat="false" ht="18" hidden="false" customHeight="true" outlineLevel="0" collapsed="false">
      <c r="A69" s="683" t="s">
        <v>324</v>
      </c>
      <c r="B69" s="698" t="s">
        <v>432</v>
      </c>
      <c r="C69" s="698"/>
      <c r="D69" s="698"/>
      <c r="E69" s="698"/>
      <c r="F69" s="698"/>
      <c r="G69" s="751" t="n">
        <f aca="false">G22</f>
        <v>0</v>
      </c>
      <c r="H69" s="751" t="n">
        <f aca="false">H22</f>
        <v>0</v>
      </c>
      <c r="I69" s="751" t="n">
        <f aca="false">I22</f>
        <v>0</v>
      </c>
      <c r="J69" s="751" t="n">
        <f aca="false">J22</f>
        <v>118.64</v>
      </c>
      <c r="K69" s="751" t="n">
        <f aca="false">K22</f>
        <v>0</v>
      </c>
      <c r="L69" s="753" t="n">
        <f aca="false">L22</f>
        <v>363.09</v>
      </c>
    </row>
    <row r="70" customFormat="false" ht="18" hidden="false" customHeight="true" outlineLevel="0" collapsed="false">
      <c r="A70" s="699" t="s">
        <v>433</v>
      </c>
      <c r="B70" s="699"/>
      <c r="C70" s="699"/>
      <c r="D70" s="699"/>
      <c r="E70" s="699"/>
      <c r="F70" s="699"/>
      <c r="G70" s="782" t="n">
        <f aca="false">SUM(G67:G69)</f>
        <v>688.03</v>
      </c>
      <c r="H70" s="782" t="n">
        <f aca="false">SUM(H67:H69)</f>
        <v>0</v>
      </c>
      <c r="I70" s="782" t="n">
        <f aca="false">SUM(I67:I69)</f>
        <v>0</v>
      </c>
      <c r="J70" s="782" t="n">
        <f aca="false">SUM(J67:J69)</f>
        <v>547.56</v>
      </c>
      <c r="K70" s="782" t="n">
        <f aca="false">SUM(K67:K69)</f>
        <v>0</v>
      </c>
      <c r="L70" s="783" t="n">
        <f aca="false">SUM(L67:L69)</f>
        <v>792.01</v>
      </c>
    </row>
    <row r="71" customFormat="false" ht="27" hidden="false" customHeight="true" outlineLevel="0" collapsed="false">
      <c r="A71" s="702" t="n">
        <v>5</v>
      </c>
      <c r="B71" s="703" t="s">
        <v>434</v>
      </c>
      <c r="C71" s="703"/>
      <c r="D71" s="703"/>
      <c r="E71" s="703"/>
      <c r="F71" s="704" t="s">
        <v>427</v>
      </c>
      <c r="G71" s="705" t="s">
        <v>263</v>
      </c>
      <c r="H71" s="705"/>
      <c r="I71" s="705"/>
      <c r="J71" s="705"/>
      <c r="K71" s="705"/>
      <c r="L71" s="705"/>
    </row>
    <row r="72" customFormat="false" ht="25.5" hidden="false" customHeight="true" outlineLevel="0" collapsed="false">
      <c r="A72" s="683" t="s">
        <v>310</v>
      </c>
      <c r="B72" s="686" t="s">
        <v>435</v>
      </c>
      <c r="C72" s="686"/>
      <c r="D72" s="686"/>
      <c r="E72" s="686"/>
      <c r="F72" s="706" t="n">
        <f aca="false">E41</f>
        <v>0.03</v>
      </c>
      <c r="G72" s="707" t="n">
        <f aca="false">ROUND(($F$72*G85),2)</f>
        <v>170.8</v>
      </c>
      <c r="H72" s="707" t="n">
        <f aca="false">ROUND(($F$72*H85),2)</f>
        <v>0</v>
      </c>
      <c r="I72" s="707" t="n">
        <f aca="false">ROUND(($F$72*I85),2)</f>
        <v>0</v>
      </c>
      <c r="J72" s="707" t="n">
        <f aca="false">ROUND(($F$72*J85),2)</f>
        <v>166.59</v>
      </c>
      <c r="K72" s="707" t="n">
        <f aca="false">ROUND(($F$72*K85),2)</f>
        <v>0</v>
      </c>
      <c r="L72" s="708" t="n">
        <f aca="false">ROUND(($F$72*L85),2)</f>
        <v>208.81</v>
      </c>
    </row>
    <row r="73" customFormat="false" ht="18" hidden="false" customHeight="true" outlineLevel="0" collapsed="false">
      <c r="A73" s="683" t="s">
        <v>299</v>
      </c>
      <c r="B73" s="709" t="s">
        <v>108</v>
      </c>
      <c r="C73" s="709"/>
      <c r="D73" s="709"/>
      <c r="E73" s="709"/>
      <c r="F73" s="706" t="n">
        <f aca="false">E43</f>
        <v>0.0679</v>
      </c>
      <c r="G73" s="707" t="n">
        <f aca="false">ROUND($F$73*(G72+G85),2)</f>
        <v>398.18</v>
      </c>
      <c r="H73" s="707" t="n">
        <f aca="false">ROUND($F$73*(H72+H85),2)</f>
        <v>0</v>
      </c>
      <c r="I73" s="707" t="n">
        <f aca="false">ROUND($F$73*(I72+I85),2)</f>
        <v>0</v>
      </c>
      <c r="J73" s="707" t="n">
        <f aca="false">ROUND($F$73*(J72+J85),2)</f>
        <v>388.36</v>
      </c>
      <c r="K73" s="707" t="n">
        <f aca="false">ROUND($F$73*(K72+K85),2)</f>
        <v>0</v>
      </c>
      <c r="L73" s="708" t="n">
        <f aca="false">ROUND($F$73*(L72+L85),2)</f>
        <v>486.78</v>
      </c>
    </row>
    <row r="74" customFormat="false" ht="18" hidden="false" customHeight="true" outlineLevel="0" collapsed="false">
      <c r="A74" s="710" t="s">
        <v>324</v>
      </c>
      <c r="B74" s="711" t="s">
        <v>436</v>
      </c>
      <c r="C74" s="711"/>
      <c r="D74" s="711"/>
      <c r="E74" s="711"/>
      <c r="F74" s="712" t="n">
        <f aca="false">SUM(F75:F78)</f>
        <v>0.1425</v>
      </c>
      <c r="G74" s="713" t="n">
        <f aca="false">ROUND((((G85+G72+G73)/(1-$F$74))-(G85+G72+G73)),2)</f>
        <v>1040.7</v>
      </c>
      <c r="H74" s="713" t="n">
        <f aca="false">ROUND((((H85+H72+H73)/(1-$F$74))-(H85+H72+H73)),2)</f>
        <v>0</v>
      </c>
      <c r="I74" s="713" t="n">
        <f aca="false">ROUND((((I85+I72+I73)/(1-$F$74))-(I85+I72+I73)),2)</f>
        <v>0</v>
      </c>
      <c r="J74" s="713" t="n">
        <f aca="false">ROUND((((J85+J72+J73)/(1-$F$74))-(J85+J72+J73)),2)</f>
        <v>1015.02</v>
      </c>
      <c r="K74" s="713" t="n">
        <f aca="false">ROUND((((K85+K72+K73)/(1-$F$74))-(K85+K72+K73)),2)</f>
        <v>0</v>
      </c>
      <c r="L74" s="714" t="n">
        <f aca="false">ROUND((((L85+L72+L73)/(1-$F$74))-(L85+L72+L73)),2)</f>
        <v>1272.25</v>
      </c>
    </row>
    <row r="75" customFormat="false" ht="18" hidden="false" customHeight="true" outlineLevel="0" collapsed="false">
      <c r="A75" s="715" t="s">
        <v>437</v>
      </c>
      <c r="B75" s="709" t="s">
        <v>438</v>
      </c>
      <c r="C75" s="709"/>
      <c r="D75" s="709"/>
      <c r="E75" s="709"/>
      <c r="F75" s="706" t="n">
        <f aca="false">E48+E49</f>
        <v>0.0925</v>
      </c>
      <c r="G75" s="707" t="n">
        <f aca="false">ROUND(G87*$F$75,2)</f>
        <v>675.54</v>
      </c>
      <c r="H75" s="707" t="n">
        <f aca="false">ROUND(H87*$F$75,2)</f>
        <v>0</v>
      </c>
      <c r="I75" s="707" t="n">
        <f aca="false">ROUND(I87*$F$75,2)</f>
        <v>0</v>
      </c>
      <c r="J75" s="707" t="n">
        <f aca="false">ROUND(J87*$F$75,2)</f>
        <v>658.87</v>
      </c>
      <c r="K75" s="707" t="n">
        <f aca="false">ROUND(K87*$F$75,2)</f>
        <v>0</v>
      </c>
      <c r="L75" s="708" t="n">
        <f aca="false">ROUND(L87*$F$75,2)</f>
        <v>825.85</v>
      </c>
    </row>
    <row r="76" customFormat="false" ht="18" hidden="false" customHeight="true" outlineLevel="0" collapsed="false">
      <c r="A76" s="683" t="s">
        <v>439</v>
      </c>
      <c r="B76" s="716" t="s">
        <v>440</v>
      </c>
      <c r="C76" s="716"/>
      <c r="D76" s="716"/>
      <c r="E76" s="716"/>
      <c r="F76" s="717" t="n">
        <v>0</v>
      </c>
      <c r="G76" s="707" t="n">
        <f aca="false">ROUND(G87*$F$76,2)</f>
        <v>0</v>
      </c>
      <c r="H76" s="707" t="n">
        <f aca="false">ROUND(H87*$F$76,2)</f>
        <v>0</v>
      </c>
      <c r="I76" s="707" t="n">
        <f aca="false">ROUND(I87*$F$76,2)</f>
        <v>0</v>
      </c>
      <c r="J76" s="707" t="n">
        <f aca="false">ROUND(J87*$F$76,2)</f>
        <v>0</v>
      </c>
      <c r="K76" s="707" t="n">
        <f aca="false">ROUND(K87*$F$76,2)</f>
        <v>0</v>
      </c>
      <c r="L76" s="708" t="n">
        <f aca="false">ROUND(L87*$F$76,2)</f>
        <v>0</v>
      </c>
    </row>
    <row r="77" customFormat="false" ht="18" hidden="false" customHeight="true" outlineLevel="0" collapsed="false">
      <c r="A77" s="683" t="s">
        <v>441</v>
      </c>
      <c r="B77" s="709" t="s">
        <v>442</v>
      </c>
      <c r="C77" s="709"/>
      <c r="D77" s="709"/>
      <c r="E77" s="709"/>
      <c r="F77" s="712" t="n">
        <f aca="false">E50</f>
        <v>0.05</v>
      </c>
      <c r="G77" s="707" t="n">
        <f aca="false">ROUND(G87*$F$77,2)</f>
        <v>365.16</v>
      </c>
      <c r="H77" s="707" t="n">
        <f aca="false">ROUND(H87*$F$77,2)</f>
        <v>0</v>
      </c>
      <c r="I77" s="707" t="n">
        <f aca="false">ROUND(I87*$F$77,2)</f>
        <v>0</v>
      </c>
      <c r="J77" s="707" t="n">
        <f aca="false">ROUND(J87*$F$77,2)</f>
        <v>356.15</v>
      </c>
      <c r="K77" s="707" t="n">
        <f aca="false">ROUND(K87*$F$77,2)</f>
        <v>0</v>
      </c>
      <c r="L77" s="708" t="n">
        <f aca="false">ROUND(L87*$F$77,2)</f>
        <v>446.4</v>
      </c>
    </row>
    <row r="78" customFormat="false" ht="18" hidden="false" customHeight="true" outlineLevel="0" collapsed="false">
      <c r="A78" s="683" t="s">
        <v>443</v>
      </c>
      <c r="B78" s="716" t="s">
        <v>444</v>
      </c>
      <c r="C78" s="716"/>
      <c r="D78" s="716"/>
      <c r="E78" s="716"/>
      <c r="F78" s="717" t="n">
        <v>0</v>
      </c>
      <c r="G78" s="707" t="n">
        <f aca="false">ROUND(G87*$F$78,2)</f>
        <v>0</v>
      </c>
      <c r="H78" s="707" t="n">
        <f aca="false">ROUND(H87*$F$78,2)</f>
        <v>0</v>
      </c>
      <c r="I78" s="707" t="n">
        <f aca="false">ROUND(I87*$F$78,2)</f>
        <v>0</v>
      </c>
      <c r="J78" s="707" t="n">
        <f aca="false">ROUND(J87*$F$78,2)</f>
        <v>0</v>
      </c>
      <c r="K78" s="707" t="n">
        <f aca="false">ROUND(K87*$F$78,2)</f>
        <v>0</v>
      </c>
      <c r="L78" s="708" t="n">
        <f aca="false">ROUND(L87*$F$78,2)</f>
        <v>0</v>
      </c>
    </row>
    <row r="79" customFormat="false" ht="18" hidden="false" customHeight="true" outlineLevel="0" collapsed="false">
      <c r="A79" s="720" t="s">
        <v>445</v>
      </c>
      <c r="B79" s="721"/>
      <c r="C79" s="721"/>
      <c r="D79" s="721"/>
      <c r="E79" s="721"/>
      <c r="F79" s="722"/>
      <c r="G79" s="723" t="n">
        <f aca="false">ROUND(SUM(G72:G74),2)</f>
        <v>1609.68</v>
      </c>
      <c r="H79" s="723" t="n">
        <f aca="false">ROUND(SUM(H72:H74),2)</f>
        <v>0</v>
      </c>
      <c r="I79" s="723" t="n">
        <f aca="false">ROUND(SUM(I72:I74),2)</f>
        <v>0</v>
      </c>
      <c r="J79" s="723" t="n">
        <f aca="false">ROUND(SUM(J72:J74),2)</f>
        <v>1569.97</v>
      </c>
      <c r="K79" s="723" t="n">
        <f aca="false">ROUND(SUM(K72:K74),2)</f>
        <v>0</v>
      </c>
      <c r="L79" s="724" t="n">
        <f aca="false">ROUND(SUM(L72:L74),2)</f>
        <v>1967.84</v>
      </c>
    </row>
    <row r="80" customFormat="false" ht="18" hidden="false" customHeight="true" outlineLevel="0" collapsed="false">
      <c r="A80" s="725" t="s">
        <v>446</v>
      </c>
      <c r="B80" s="725"/>
      <c r="C80" s="725"/>
      <c r="D80" s="725"/>
      <c r="E80" s="725"/>
      <c r="F80" s="725"/>
      <c r="G80" s="725"/>
      <c r="H80" s="725"/>
      <c r="I80" s="725"/>
      <c r="J80" s="725"/>
      <c r="K80" s="725"/>
      <c r="L80" s="725"/>
    </row>
    <row r="81" customFormat="false" ht="18" hidden="false" customHeight="true" outlineLevel="0" collapsed="false">
      <c r="A81" s="726" t="s">
        <v>447</v>
      </c>
      <c r="B81" s="726"/>
      <c r="C81" s="726"/>
      <c r="D81" s="726"/>
      <c r="E81" s="726"/>
      <c r="F81" s="726"/>
      <c r="G81" s="726"/>
      <c r="H81" s="726"/>
      <c r="I81" s="726"/>
      <c r="J81" s="726"/>
      <c r="K81" s="726"/>
      <c r="L81" s="726"/>
    </row>
    <row r="82" customFormat="false" ht="18" hidden="false" customHeight="true" outlineLevel="0" collapsed="false">
      <c r="A82" s="727" t="s">
        <v>448</v>
      </c>
      <c r="B82" s="727"/>
      <c r="C82" s="727"/>
      <c r="D82" s="727"/>
      <c r="E82" s="727"/>
      <c r="F82" s="727"/>
      <c r="G82" s="728" t="s">
        <v>263</v>
      </c>
      <c r="H82" s="728"/>
      <c r="I82" s="728"/>
      <c r="J82" s="728"/>
      <c r="K82" s="728"/>
      <c r="L82" s="728"/>
    </row>
    <row r="83" customFormat="false" ht="18" hidden="false" customHeight="true" outlineLevel="0" collapsed="false">
      <c r="A83" s="683" t="s">
        <v>310</v>
      </c>
      <c r="B83" s="698" t="s">
        <v>449</v>
      </c>
      <c r="C83" s="698"/>
      <c r="D83" s="698"/>
      <c r="E83" s="698"/>
      <c r="F83" s="698"/>
      <c r="G83" s="729" t="n">
        <f aca="false">G65</f>
        <v>5005.44</v>
      </c>
      <c r="H83" s="729" t="n">
        <f aca="false">H65</f>
        <v>0</v>
      </c>
      <c r="I83" s="729" t="n">
        <f aca="false">I65</f>
        <v>0</v>
      </c>
      <c r="J83" s="729" t="n">
        <f aca="false">J65</f>
        <v>5005.44</v>
      </c>
      <c r="K83" s="729" t="n">
        <f aca="false">K65</f>
        <v>0</v>
      </c>
      <c r="L83" s="730" t="n">
        <f aca="false">L65</f>
        <v>6168.24</v>
      </c>
    </row>
    <row r="84" customFormat="false" ht="18" hidden="false" customHeight="true" outlineLevel="0" collapsed="false">
      <c r="A84" s="683" t="s">
        <v>299</v>
      </c>
      <c r="B84" s="698" t="s">
        <v>431</v>
      </c>
      <c r="C84" s="698"/>
      <c r="D84" s="698"/>
      <c r="E84" s="698"/>
      <c r="F84" s="698"/>
      <c r="G84" s="729" t="n">
        <f aca="false">G70</f>
        <v>688.03</v>
      </c>
      <c r="H84" s="729" t="n">
        <f aca="false">H70</f>
        <v>0</v>
      </c>
      <c r="I84" s="729" t="n">
        <f aca="false">I70</f>
        <v>0</v>
      </c>
      <c r="J84" s="729" t="n">
        <f aca="false">J70</f>
        <v>547.56</v>
      </c>
      <c r="K84" s="729" t="n">
        <f aca="false">K70</f>
        <v>0</v>
      </c>
      <c r="L84" s="730" t="n">
        <f aca="false">L70</f>
        <v>792.01</v>
      </c>
    </row>
    <row r="85" customFormat="false" ht="18" hidden="false" customHeight="true" outlineLevel="0" collapsed="false">
      <c r="A85" s="731" t="s">
        <v>450</v>
      </c>
      <c r="B85" s="731"/>
      <c r="C85" s="731"/>
      <c r="D85" s="731"/>
      <c r="E85" s="731"/>
      <c r="F85" s="731"/>
      <c r="G85" s="732" t="n">
        <f aca="false">SUM(G83:G84)</f>
        <v>5693.47</v>
      </c>
      <c r="H85" s="732" t="n">
        <f aca="false">SUM(H83:H84)</f>
        <v>0</v>
      </c>
      <c r="I85" s="732" t="n">
        <f aca="false">SUM(I83:I84)</f>
        <v>0</v>
      </c>
      <c r="J85" s="732" t="n">
        <f aca="false">SUM(J83:J84)</f>
        <v>5553</v>
      </c>
      <c r="K85" s="732" t="n">
        <f aca="false">SUM(K83:K84)</f>
        <v>0</v>
      </c>
      <c r="L85" s="733" t="n">
        <f aca="false">SUM(L83:L84)</f>
        <v>6960.25</v>
      </c>
    </row>
    <row r="86" customFormat="false" ht="18" hidden="false" customHeight="true" outlineLevel="0" collapsed="false">
      <c r="A86" s="734" t="s">
        <v>313</v>
      </c>
      <c r="B86" s="735" t="s">
        <v>451</v>
      </c>
      <c r="C86" s="735"/>
      <c r="D86" s="735"/>
      <c r="E86" s="735"/>
      <c r="F86" s="735"/>
      <c r="G86" s="736" t="n">
        <f aca="false">G79</f>
        <v>1609.68</v>
      </c>
      <c r="H86" s="736" t="n">
        <f aca="false">H79</f>
        <v>0</v>
      </c>
      <c r="I86" s="736" t="n">
        <f aca="false">I79</f>
        <v>0</v>
      </c>
      <c r="J86" s="736" t="n">
        <f aca="false">J79</f>
        <v>1569.97</v>
      </c>
      <c r="K86" s="736" t="n">
        <f aca="false">K79</f>
        <v>0</v>
      </c>
      <c r="L86" s="737" t="n">
        <f aca="false">L79</f>
        <v>1967.84</v>
      </c>
    </row>
    <row r="87" customFormat="false" ht="43.5" hidden="false" customHeight="true" outlineLevel="0" collapsed="false">
      <c r="A87" s="738" t="s">
        <v>452</v>
      </c>
      <c r="B87" s="738"/>
      <c r="C87" s="738"/>
      <c r="D87" s="738"/>
      <c r="E87" s="738"/>
      <c r="F87" s="738"/>
      <c r="G87" s="739" t="n">
        <f aca="false">SUM(G85:G86)</f>
        <v>7303.15</v>
      </c>
      <c r="H87" s="739" t="n">
        <f aca="false">SUM(H85:H86)</f>
        <v>0</v>
      </c>
      <c r="I87" s="739" t="n">
        <f aca="false">SUM(I85:I86)</f>
        <v>0</v>
      </c>
      <c r="J87" s="739" t="n">
        <f aca="false">SUM(J85:J86)</f>
        <v>7122.97</v>
      </c>
      <c r="K87" s="739" t="n">
        <f aca="false">SUM(K85:K86)</f>
        <v>0</v>
      </c>
      <c r="L87" s="740" t="n">
        <f aca="false">SUM(L85:L86)</f>
        <v>8928.09</v>
      </c>
    </row>
  </sheetData>
  <sheetProtection sheet="true" password="d3be" objects="true" scenarios="true"/>
  <mergeCells count="97">
    <mergeCell ref="A3:L3"/>
    <mergeCell ref="A4:L4"/>
    <mergeCell ref="A5:L5"/>
    <mergeCell ref="A6:F6"/>
    <mergeCell ref="G6:L6"/>
    <mergeCell ref="A7:H7"/>
    <mergeCell ref="I7:L7"/>
    <mergeCell ref="A8:L8"/>
    <mergeCell ref="A9:A10"/>
    <mergeCell ref="B9:B10"/>
    <mergeCell ref="C9:D10"/>
    <mergeCell ref="E9:E10"/>
    <mergeCell ref="F9:F10"/>
    <mergeCell ref="G9:L9"/>
    <mergeCell ref="A11:L11"/>
    <mergeCell ref="A12:A22"/>
    <mergeCell ref="B12:B22"/>
    <mergeCell ref="C12:D12"/>
    <mergeCell ref="C13:E13"/>
    <mergeCell ref="C14:F14"/>
    <mergeCell ref="C15:E15"/>
    <mergeCell ref="C16:D16"/>
    <mergeCell ref="C17:D17"/>
    <mergeCell ref="C19:E19"/>
    <mergeCell ref="C20:F20"/>
    <mergeCell ref="C21:E21"/>
    <mergeCell ref="A23:F23"/>
    <mergeCell ref="A24:L24"/>
    <mergeCell ref="A25:B25"/>
    <mergeCell ref="C25:D25"/>
    <mergeCell ref="F25:L25"/>
    <mergeCell ref="A26:C26"/>
    <mergeCell ref="A27:C27"/>
    <mergeCell ref="A28:C28"/>
    <mergeCell ref="A29:C29"/>
    <mergeCell ref="A30:C30"/>
    <mergeCell ref="A31:C31"/>
    <mergeCell ref="A32:B32"/>
    <mergeCell ref="A33:B33"/>
    <mergeCell ref="A34:D34"/>
    <mergeCell ref="A35:D35"/>
    <mergeCell ref="A36:D36"/>
    <mergeCell ref="A37:F37"/>
    <mergeCell ref="A38:F38"/>
    <mergeCell ref="A39:L39"/>
    <mergeCell ref="A40:D40"/>
    <mergeCell ref="E40:F40"/>
    <mergeCell ref="G40:L40"/>
    <mergeCell ref="A42:D42"/>
    <mergeCell ref="A43:D43"/>
    <mergeCell ref="A44:D44"/>
    <mergeCell ref="A45:F45"/>
    <mergeCell ref="A46:L46"/>
    <mergeCell ref="A47:D47"/>
    <mergeCell ref="E47:F47"/>
    <mergeCell ref="G47:L47"/>
    <mergeCell ref="A48:D48"/>
    <mergeCell ref="A49:D49"/>
    <mergeCell ref="A50:D50"/>
    <mergeCell ref="A51:D51"/>
    <mergeCell ref="A52:F52"/>
    <mergeCell ref="A53:F53"/>
    <mergeCell ref="A54:F54"/>
    <mergeCell ref="A56:L56"/>
    <mergeCell ref="A57:L57"/>
    <mergeCell ref="A59:F59"/>
    <mergeCell ref="B60:E60"/>
    <mergeCell ref="G60:L60"/>
    <mergeCell ref="B61:F61"/>
    <mergeCell ref="B62:E62"/>
    <mergeCell ref="B63:E63"/>
    <mergeCell ref="A64:E64"/>
    <mergeCell ref="A65:F65"/>
    <mergeCell ref="B66:F66"/>
    <mergeCell ref="G66:L66"/>
    <mergeCell ref="B67:F67"/>
    <mergeCell ref="B68:F68"/>
    <mergeCell ref="B69:F69"/>
    <mergeCell ref="A70:F70"/>
    <mergeCell ref="B71:E71"/>
    <mergeCell ref="G71:L71"/>
    <mergeCell ref="B72:E72"/>
    <mergeCell ref="B73:E73"/>
    <mergeCell ref="B74:E74"/>
    <mergeCell ref="B75:E75"/>
    <mergeCell ref="B76:E76"/>
    <mergeCell ref="B77:E77"/>
    <mergeCell ref="B78:E78"/>
    <mergeCell ref="A80:L80"/>
    <mergeCell ref="A81:L81"/>
    <mergeCell ref="A82:F82"/>
    <mergeCell ref="G82:L82"/>
    <mergeCell ref="B83:F83"/>
    <mergeCell ref="B84:F84"/>
    <mergeCell ref="A85:F85"/>
    <mergeCell ref="B86:F86"/>
    <mergeCell ref="A87:F87"/>
  </mergeCells>
  <printOptions headings="false" gridLines="false" gridLinesSet="true" horizontalCentered="true" verticalCentered="false"/>
  <pageMargins left="0.39375" right="0" top="0.7875" bottom="0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5" man="true" max="16383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LibreOffice/7.5.2.2$Windows_X86_64 LibreOffice_project/53bb9681a964705cf672590721dbc85eb4d0c3a2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2021-06-25T12:55:12Z</dcterms:created>
  <dc:creator>Sonia Mara Guimaraes</dc:creator>
  <dc:description/>
  <dc:language>pt-BR</dc:language>
  <cp:lastModifiedBy/>
  <dcterms:modified xsi:type="dcterms:W3CDTF">2026-08-12T10:47:27Z</dcterms:modified>
  <cp:revision>127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