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f6jusbr-my.sharepoint.com/personal/rafael_prado_trf6_jus_br/Documents/DIEAR/OBRAS/JANAÚBA/2026-02 Janaúba - Patologias/02 - FISCALIZAÇÃO OBRA/"/>
    </mc:Choice>
  </mc:AlternateContent>
  <xr:revisionPtr revIDLastSave="889" documentId="13_ncr:1_{76F83ED1-674C-4F92-BE4A-902622C874EA}" xr6:coauthVersionLast="47" xr6:coauthVersionMax="47" xr10:uidLastSave="{33179DB1-9E0B-4808-A7AF-3BC73741108A}"/>
  <bookViews>
    <workbookView xWindow="-120" yWindow="-120" windowWidth="29040" windowHeight="15720" tabRatio="747" activeTab="1" xr2:uid="{00000000-000D-0000-FFFF-FFFF00000000}"/>
  </bookViews>
  <sheets>
    <sheet name="RESUMO" sheetId="1" r:id="rId1"/>
    <sheet name="PLAN ORÇAMENTARIA" sheetId="2" r:id="rId2"/>
    <sheet name="FATOR K" sheetId="37" r:id="rId3"/>
    <sheet name="ENCARGOS SOCIAIS" sheetId="5" r:id="rId4"/>
    <sheet name="CRONOGRAMA FÍSICO-FINANCEIRO" sheetId="3" r:id="rId5"/>
    <sheet name="TABELA SALARIAL" sheetId="8" r:id="rId6"/>
    <sheet name="CPUs" sheetId="35" r:id="rId7"/>
    <sheet name="ESCOPO" sheetId="31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\i">#REF!</definedName>
    <definedName name="\l">#REF!</definedName>
    <definedName name="\s">#REF!</definedName>
    <definedName name="\t">#REF!</definedName>
    <definedName name="________________A1">#REF!</definedName>
    <definedName name="________________cab1">#REF!</definedName>
    <definedName name="________________COM010201">#REF!</definedName>
    <definedName name="________________COM010202">#REF!</definedName>
    <definedName name="________________COM010205">#REF!</definedName>
    <definedName name="________________COM010206">#REF!</definedName>
    <definedName name="________________COM010210">#REF!</definedName>
    <definedName name="________________COM010301">#REF!</definedName>
    <definedName name="________________COM010401">#REF!</definedName>
    <definedName name="________________COM010402">#REF!</definedName>
    <definedName name="________________COM010407">#REF!</definedName>
    <definedName name="________________COM010413">#REF!</definedName>
    <definedName name="________________COM010501">#REF!</definedName>
    <definedName name="________________COM010503">#REF!</definedName>
    <definedName name="________________COM010505">#REF!</definedName>
    <definedName name="________________COM010509">#REF!</definedName>
    <definedName name="________________COM010512">#REF!</definedName>
    <definedName name="________________COM010518">#REF!</definedName>
    <definedName name="________________COM010519">#REF!</definedName>
    <definedName name="________________COM010521">#REF!</definedName>
    <definedName name="________________COM010523">#REF!</definedName>
    <definedName name="________________COM010532">#REF!</definedName>
    <definedName name="________________COM010533">#REF!</definedName>
    <definedName name="________________COM010536">#REF!</definedName>
    <definedName name="________________COM010701">#REF!</definedName>
    <definedName name="________________COM010703">#REF!</definedName>
    <definedName name="________________COM010705">#REF!</definedName>
    <definedName name="________________COM010708">#REF!</definedName>
    <definedName name="________________COM010710">#REF!</definedName>
    <definedName name="________________COM010712">#REF!</definedName>
    <definedName name="________________COM010717">#REF!</definedName>
    <definedName name="________________COM010718">#REF!</definedName>
    <definedName name="________________COM020201">#REF!</definedName>
    <definedName name="________________COM020205">#REF!</definedName>
    <definedName name="________________COM020211">#REF!</definedName>
    <definedName name="________________COM020217">#REF!</definedName>
    <definedName name="________________COM030102">#REF!</definedName>
    <definedName name="________________COM030201">#REF!</definedName>
    <definedName name="________________COM030303">#REF!</definedName>
    <definedName name="________________COM030317">#REF!</definedName>
    <definedName name="________________COM040101">#REF!</definedName>
    <definedName name="________________COM040202">#REF!</definedName>
    <definedName name="________________COM050103">#REF!</definedName>
    <definedName name="________________COM050207">#REF!</definedName>
    <definedName name="________________COM060101">#REF!</definedName>
    <definedName name="________________COM080101">#REF!</definedName>
    <definedName name="________________COM080310">#REF!</definedName>
    <definedName name="________________COM090101">#REF!</definedName>
    <definedName name="________________COM100302">#REF!</definedName>
    <definedName name="________________COM110101">#REF!</definedName>
    <definedName name="________________COM110104">#REF!</definedName>
    <definedName name="________________COM110107">#REF!</definedName>
    <definedName name="________________COM120101">#REF!</definedName>
    <definedName name="________________COM120105">#REF!</definedName>
    <definedName name="________________COM120106">#REF!</definedName>
    <definedName name="________________COM120107">#REF!</definedName>
    <definedName name="________________COM120110">#REF!</definedName>
    <definedName name="________________COM120150">#REF!</definedName>
    <definedName name="________________COM130101">#REF!</definedName>
    <definedName name="________________COM130103">#REF!</definedName>
    <definedName name="________________COM130304">#REF!</definedName>
    <definedName name="________________COM130401">#REF!</definedName>
    <definedName name="________________COM140102">#REF!</definedName>
    <definedName name="________________COM140109">#REF!</definedName>
    <definedName name="________________COM140113">#REF!</definedName>
    <definedName name="________________COM140122">#REF!</definedName>
    <definedName name="________________COM140126">#REF!</definedName>
    <definedName name="________________COM140129">#REF!</definedName>
    <definedName name="________________COM140135">#REF!</definedName>
    <definedName name="________________COM140143">#REF!</definedName>
    <definedName name="________________COM140145">#REF!</definedName>
    <definedName name="________________COM150130">#REF!</definedName>
    <definedName name="________________COM170101">#REF!</definedName>
    <definedName name="________________COM170102">#REF!</definedName>
    <definedName name="________________COM170103">#REF!</definedName>
    <definedName name="________________GLB2">#REF!</definedName>
    <definedName name="________________i3">#REF!</definedName>
    <definedName name="________________MAO010201">#REF!</definedName>
    <definedName name="________________MAO010202">#REF!</definedName>
    <definedName name="________________MAO010205">#REF!</definedName>
    <definedName name="________________MAO010206">#REF!</definedName>
    <definedName name="________________MAO010210">#REF!</definedName>
    <definedName name="________________MAO010401">#REF!</definedName>
    <definedName name="________________MAO010402">#REF!</definedName>
    <definedName name="________________MAO010407">#REF!</definedName>
    <definedName name="________________MAO010413">#REF!</definedName>
    <definedName name="________________MAO010501">#REF!</definedName>
    <definedName name="________________MAO010503">#REF!</definedName>
    <definedName name="________________MAO010505">#REF!</definedName>
    <definedName name="________________MAO010509">#REF!</definedName>
    <definedName name="________________MAO010512">#REF!</definedName>
    <definedName name="________________MAO010518">#REF!</definedName>
    <definedName name="________________MAO010519">#REF!</definedName>
    <definedName name="________________MAO010521">#REF!</definedName>
    <definedName name="________________MAO010523">#REF!</definedName>
    <definedName name="________________MAO010532">#REF!</definedName>
    <definedName name="________________MAO010533">#REF!</definedName>
    <definedName name="________________MAO010536">#REF!</definedName>
    <definedName name="________________MAO010701">#REF!</definedName>
    <definedName name="________________MAO010703">#REF!</definedName>
    <definedName name="________________MAO010705">#REF!</definedName>
    <definedName name="________________MAO010708">#REF!</definedName>
    <definedName name="________________MAO010710">#REF!</definedName>
    <definedName name="________________MAO010712">#REF!</definedName>
    <definedName name="________________MAO010717">#REF!</definedName>
    <definedName name="________________MAO020201">#REF!</definedName>
    <definedName name="________________MAO020205">#REF!</definedName>
    <definedName name="________________MAO020211">#REF!</definedName>
    <definedName name="________________MAO020217">#REF!</definedName>
    <definedName name="________________MAO030102">#REF!</definedName>
    <definedName name="________________MAO030201">#REF!</definedName>
    <definedName name="________________MAO030303">#REF!</definedName>
    <definedName name="________________MAO030317">#REF!</definedName>
    <definedName name="________________MAO040101">#REF!</definedName>
    <definedName name="________________MAO040202">#REF!</definedName>
    <definedName name="________________MAO050103">#REF!</definedName>
    <definedName name="________________MAO050207">#REF!</definedName>
    <definedName name="________________MAO060101">#REF!</definedName>
    <definedName name="________________MAO080310">#REF!</definedName>
    <definedName name="________________MAO090101">#REF!</definedName>
    <definedName name="________________MAO110101">#REF!</definedName>
    <definedName name="________________MAO110104">#REF!</definedName>
    <definedName name="________________MAO110107">#REF!</definedName>
    <definedName name="________________MAO120101">#REF!</definedName>
    <definedName name="________________MAO120105">#REF!</definedName>
    <definedName name="________________MAO120106">#REF!</definedName>
    <definedName name="________________MAO120107">#REF!</definedName>
    <definedName name="________________MAO120110">#REF!</definedName>
    <definedName name="________________MAO120150">#REF!</definedName>
    <definedName name="________________MAO130101">#REF!</definedName>
    <definedName name="________________MAO130103">#REF!</definedName>
    <definedName name="________________MAO130304">#REF!</definedName>
    <definedName name="________________MAO130401">#REF!</definedName>
    <definedName name="________________MAO140102">#REF!</definedName>
    <definedName name="________________MAO140109">#REF!</definedName>
    <definedName name="________________MAO140113">#REF!</definedName>
    <definedName name="________________MAO140122">#REF!</definedName>
    <definedName name="________________MAO140126">#REF!</definedName>
    <definedName name="________________MAO140129">#REF!</definedName>
    <definedName name="________________MAO140135">#REF!</definedName>
    <definedName name="________________MAO140143">#REF!</definedName>
    <definedName name="________________MAO140145">#REF!</definedName>
    <definedName name="________________MAT010301">#REF!</definedName>
    <definedName name="________________MAT010401">#REF!</definedName>
    <definedName name="________________MAT010402">#REF!</definedName>
    <definedName name="________________MAT010407">#REF!</definedName>
    <definedName name="________________MAT010413">#REF!</definedName>
    <definedName name="________________MAT010536">#REF!</definedName>
    <definedName name="________________MAT010703">#REF!</definedName>
    <definedName name="________________MAT010708">#REF!</definedName>
    <definedName name="________________MAT010710">#REF!</definedName>
    <definedName name="________________MAT010718">#REF!</definedName>
    <definedName name="________________MAT020201">#REF!</definedName>
    <definedName name="________________MAT020205">#REF!</definedName>
    <definedName name="________________MAT020211">#REF!</definedName>
    <definedName name="________________MAT030102">#REF!</definedName>
    <definedName name="________________MAT030201">#REF!</definedName>
    <definedName name="________________MAT030303">#REF!</definedName>
    <definedName name="________________MAT030317">#REF!</definedName>
    <definedName name="________________MAT040101">#REF!</definedName>
    <definedName name="________________MAT040202">#REF!</definedName>
    <definedName name="________________MAT050103">#REF!</definedName>
    <definedName name="________________MAT050207">#REF!</definedName>
    <definedName name="________________MAT060101">#REF!</definedName>
    <definedName name="________________MAT080101">#REF!</definedName>
    <definedName name="________________MAT080310">#REF!</definedName>
    <definedName name="________________MAT090101">#REF!</definedName>
    <definedName name="________________MAT100302">#REF!</definedName>
    <definedName name="________________MAT110101">#REF!</definedName>
    <definedName name="________________MAT110104">#REF!</definedName>
    <definedName name="________________MAT110107">#REF!</definedName>
    <definedName name="________________MAT120101">#REF!</definedName>
    <definedName name="________________MAT120105">#REF!</definedName>
    <definedName name="________________MAT120106">#REF!</definedName>
    <definedName name="________________MAT120107">#REF!</definedName>
    <definedName name="________________MAT120110">#REF!</definedName>
    <definedName name="________________MAT120150">#REF!</definedName>
    <definedName name="________________MAT130101">#REF!</definedName>
    <definedName name="________________MAT130103">#REF!</definedName>
    <definedName name="________________MAT130304">#REF!</definedName>
    <definedName name="________________MAT130401">#REF!</definedName>
    <definedName name="________________MAT140102">#REF!</definedName>
    <definedName name="________________MAT140109">#REF!</definedName>
    <definedName name="________________MAT140113">#REF!</definedName>
    <definedName name="________________MAT140122">#REF!</definedName>
    <definedName name="________________MAT140126">#REF!</definedName>
    <definedName name="________________MAT140129">#REF!</definedName>
    <definedName name="________________MAT140135">#REF!</definedName>
    <definedName name="________________MAT140143">#REF!</definedName>
    <definedName name="________________MAT140145">#REF!</definedName>
    <definedName name="________________MAT150130">#REF!</definedName>
    <definedName name="________________MAT170101">#REF!</definedName>
    <definedName name="________________MAT170102">#REF!</definedName>
    <definedName name="________________MAT170103">#REF!</definedName>
    <definedName name="________________PRE010201">#REF!</definedName>
    <definedName name="________________PRE010202">#REF!</definedName>
    <definedName name="________________PRE010205">#REF!</definedName>
    <definedName name="________________PRE010206">#REF!</definedName>
    <definedName name="________________PRE010210">#REF!</definedName>
    <definedName name="________________PRE010301">#REF!</definedName>
    <definedName name="________________PRE010401">#REF!</definedName>
    <definedName name="________________PRE010402">#REF!</definedName>
    <definedName name="________________PRE010407">#REF!</definedName>
    <definedName name="________________PRE010413">#REF!</definedName>
    <definedName name="________________PRE010501">#REF!</definedName>
    <definedName name="________________PRE010503">#REF!</definedName>
    <definedName name="________________PRE010505">#REF!</definedName>
    <definedName name="________________PRE010509">#REF!</definedName>
    <definedName name="________________PRE010512">#REF!</definedName>
    <definedName name="________________PRE010518">#REF!</definedName>
    <definedName name="________________PRE010519">#REF!</definedName>
    <definedName name="________________PRE010521">#REF!</definedName>
    <definedName name="________________PRE010523">#REF!</definedName>
    <definedName name="________________PRE010532">#REF!</definedName>
    <definedName name="________________PRE010533">#REF!</definedName>
    <definedName name="________________PRE010536">#REF!</definedName>
    <definedName name="________________PRE010701">#REF!</definedName>
    <definedName name="________________PRE010703">#REF!</definedName>
    <definedName name="________________PRE010705">#REF!</definedName>
    <definedName name="________________PRE010708">#REF!</definedName>
    <definedName name="________________PRE010710">#REF!</definedName>
    <definedName name="________________PRE010712">#REF!</definedName>
    <definedName name="________________PRE010717">#REF!</definedName>
    <definedName name="________________PRE010718">#REF!</definedName>
    <definedName name="________________PRE020201">#REF!</definedName>
    <definedName name="________________PRE020205">#REF!</definedName>
    <definedName name="________________PRE020211">#REF!</definedName>
    <definedName name="________________PRE020217">#REF!</definedName>
    <definedName name="________________PRE030102">#REF!</definedName>
    <definedName name="________________PRE030201">#REF!</definedName>
    <definedName name="________________PRE030303">#REF!</definedName>
    <definedName name="________________PRE030317">#REF!</definedName>
    <definedName name="________________PRE040101">#REF!</definedName>
    <definedName name="________________PRE040202">#REF!</definedName>
    <definedName name="________________PRE050103">#REF!</definedName>
    <definedName name="________________PRE050207">#REF!</definedName>
    <definedName name="________________PRE060101">#REF!</definedName>
    <definedName name="________________PRE080101">#REF!</definedName>
    <definedName name="________________PRE080310">#REF!</definedName>
    <definedName name="________________PRE090101">#REF!</definedName>
    <definedName name="________________PRE100302">#REF!</definedName>
    <definedName name="________________PRE110101">#REF!</definedName>
    <definedName name="________________PRE110104">#REF!</definedName>
    <definedName name="________________PRE110107">#REF!</definedName>
    <definedName name="________________PRE120101">#REF!</definedName>
    <definedName name="________________PRE120105">#REF!</definedName>
    <definedName name="________________PRE120106">#REF!</definedName>
    <definedName name="________________PRE120107">#REF!</definedName>
    <definedName name="________________PRE120110">#REF!</definedName>
    <definedName name="________________PRE120150">#REF!</definedName>
    <definedName name="________________PRE130101">#REF!</definedName>
    <definedName name="________________PRE130103">#REF!</definedName>
    <definedName name="________________PRE130304">#REF!</definedName>
    <definedName name="________________PRE130401">#REF!</definedName>
    <definedName name="________________PRE140102">#REF!</definedName>
    <definedName name="________________PRE140109">#REF!</definedName>
    <definedName name="________________PRE140113">#REF!</definedName>
    <definedName name="________________PRE140122">#REF!</definedName>
    <definedName name="________________PRE140126">#REF!</definedName>
    <definedName name="________________PRE140129">#REF!</definedName>
    <definedName name="________________PRE140135">#REF!</definedName>
    <definedName name="________________PRE140143">#REF!</definedName>
    <definedName name="________________PRE140145">#REF!</definedName>
    <definedName name="________________PRE150130">#REF!</definedName>
    <definedName name="________________PRE170101">#REF!</definedName>
    <definedName name="________________PRE170102">#REF!</definedName>
    <definedName name="________________PRE170103">#REF!</definedName>
    <definedName name="________________QUA010201">#REF!</definedName>
    <definedName name="________________QUA010202">#REF!</definedName>
    <definedName name="________________QUA010205">#REF!</definedName>
    <definedName name="________________QUA010206">#REF!</definedName>
    <definedName name="________________QUA010210">#REF!</definedName>
    <definedName name="________________QUA010301">#REF!</definedName>
    <definedName name="________________QUA010401">#REF!</definedName>
    <definedName name="________________QUA010402">#REF!</definedName>
    <definedName name="________________QUA010407">#REF!</definedName>
    <definedName name="________________QUA010413">#REF!</definedName>
    <definedName name="________________QUA010501">#REF!</definedName>
    <definedName name="________________QUA010503">#REF!</definedName>
    <definedName name="________________QUA010505">#REF!</definedName>
    <definedName name="________________QUA010509">#REF!</definedName>
    <definedName name="________________QUA010512">#REF!</definedName>
    <definedName name="________________QUA010518">#REF!</definedName>
    <definedName name="________________QUA010519">#REF!</definedName>
    <definedName name="________________QUA010521">#REF!</definedName>
    <definedName name="________________QUA010523">#REF!</definedName>
    <definedName name="________________QUA010532">#REF!</definedName>
    <definedName name="________________QUA010533">#REF!</definedName>
    <definedName name="________________QUA010536">#REF!</definedName>
    <definedName name="________________QUA010701">#REF!</definedName>
    <definedName name="________________QUA010703">#REF!</definedName>
    <definedName name="________________QUA010705">#REF!</definedName>
    <definedName name="________________QUA010708">#REF!</definedName>
    <definedName name="________________QUA010710">#REF!</definedName>
    <definedName name="________________QUA010712">#REF!</definedName>
    <definedName name="________________QUA010717">#REF!</definedName>
    <definedName name="________________QUA010718">#REF!</definedName>
    <definedName name="________________QUA020201">#REF!</definedName>
    <definedName name="________________QUA020205">#REF!</definedName>
    <definedName name="________________QUA020211">#REF!</definedName>
    <definedName name="________________QUA020217">#REF!</definedName>
    <definedName name="________________QUA030102">#REF!</definedName>
    <definedName name="________________QUA030201">#REF!</definedName>
    <definedName name="________________QUA030303">#REF!</definedName>
    <definedName name="________________QUA030317">#REF!</definedName>
    <definedName name="________________QUA040101">#REF!</definedName>
    <definedName name="________________QUA040202">#REF!</definedName>
    <definedName name="________________QUA050103">#REF!</definedName>
    <definedName name="________________QUA050207">#REF!</definedName>
    <definedName name="________________QUA060101">#REF!</definedName>
    <definedName name="________________QUA080101">#REF!</definedName>
    <definedName name="________________QUA080310">#REF!</definedName>
    <definedName name="________________QUA090101">#REF!</definedName>
    <definedName name="________________QUA100302">#REF!</definedName>
    <definedName name="________________QUA110101">#REF!</definedName>
    <definedName name="________________QUA110104">#REF!</definedName>
    <definedName name="________________QUA110107">#REF!</definedName>
    <definedName name="________________QUA120101">#REF!</definedName>
    <definedName name="________________QUA120105">#REF!</definedName>
    <definedName name="________________QUA120106">#REF!</definedName>
    <definedName name="________________QUA120107">#REF!</definedName>
    <definedName name="________________QUA120110">#REF!</definedName>
    <definedName name="________________QUA120150">#REF!</definedName>
    <definedName name="________________QUA130101">#REF!</definedName>
    <definedName name="________________QUA130103">#REF!</definedName>
    <definedName name="________________QUA130304">#REF!</definedName>
    <definedName name="________________QUA130401">#REF!</definedName>
    <definedName name="________________QUA140102">#REF!</definedName>
    <definedName name="________________QUA140109">#REF!</definedName>
    <definedName name="________________QUA140113">#REF!</definedName>
    <definedName name="________________QUA140122">#REF!</definedName>
    <definedName name="________________QUA140126">#REF!</definedName>
    <definedName name="________________QUA140129">#REF!</definedName>
    <definedName name="________________QUA140135">#REF!</definedName>
    <definedName name="________________QUA140143">#REF!</definedName>
    <definedName name="________________QUA140145">#REF!</definedName>
    <definedName name="________________QUA150130">#REF!</definedName>
    <definedName name="________________QUA170101">#REF!</definedName>
    <definedName name="________________QUA170102">#REF!</definedName>
    <definedName name="________________QUA170103">#REF!</definedName>
    <definedName name="________________R">#REF!</definedName>
    <definedName name="________________REC11100">#REF!</definedName>
    <definedName name="________________REC11110">#REF!</definedName>
    <definedName name="________________REC11115">#REF!</definedName>
    <definedName name="________________REC11125">#REF!</definedName>
    <definedName name="________________REC11130">#REF!</definedName>
    <definedName name="________________REC11135">#REF!</definedName>
    <definedName name="________________REC11145">#REF!</definedName>
    <definedName name="________________REC11150">#REF!</definedName>
    <definedName name="________________REC11165">#REF!</definedName>
    <definedName name="________________REC11170">#REF!</definedName>
    <definedName name="________________REC11180">#REF!</definedName>
    <definedName name="________________REC11185">#REF!</definedName>
    <definedName name="________________REC11220">#REF!</definedName>
    <definedName name="________________REC12105">#REF!</definedName>
    <definedName name="________________REC12555">#REF!</definedName>
    <definedName name="________________REC12570">#REF!</definedName>
    <definedName name="________________REC12575">#REF!</definedName>
    <definedName name="________________REC12580">#REF!</definedName>
    <definedName name="________________REC12600">#REF!</definedName>
    <definedName name="________________REC12610">#REF!</definedName>
    <definedName name="________________REC12630">#REF!</definedName>
    <definedName name="________________REC12631">#REF!</definedName>
    <definedName name="________________REC12640">#REF!</definedName>
    <definedName name="________________REC12645">#REF!</definedName>
    <definedName name="________________REC12665">#REF!</definedName>
    <definedName name="________________REC12690">#REF!</definedName>
    <definedName name="________________REC12700">#REF!</definedName>
    <definedName name="________________REC12710">#REF!</definedName>
    <definedName name="________________REC13111">#REF!</definedName>
    <definedName name="________________REC13112">#REF!</definedName>
    <definedName name="________________REC13121">#REF!</definedName>
    <definedName name="________________REC13720">#REF!</definedName>
    <definedName name="________________REC14100">#REF!</definedName>
    <definedName name="________________REC14161">#REF!</definedName>
    <definedName name="________________REC14195">#REF!</definedName>
    <definedName name="________________REC14205">#REF!</definedName>
    <definedName name="________________REC14260">#REF!</definedName>
    <definedName name="________________REC14500">#REF!</definedName>
    <definedName name="________________REC14515">#REF!</definedName>
    <definedName name="________________REC14555">#REF!</definedName>
    <definedName name="________________REC14565">#REF!</definedName>
    <definedName name="________________REC15135">#REF!</definedName>
    <definedName name="________________REC15140">#REF!</definedName>
    <definedName name="________________REC15195">#REF!</definedName>
    <definedName name="________________REC15225">#REF!</definedName>
    <definedName name="________________REC15230">#REF!</definedName>
    <definedName name="________________REC15515">#REF!</definedName>
    <definedName name="________________REC15560">#REF!</definedName>
    <definedName name="________________REC15565">#REF!</definedName>
    <definedName name="________________REC15570">#REF!</definedName>
    <definedName name="________________REC15575">#REF!</definedName>
    <definedName name="________________REC15583">#REF!</definedName>
    <definedName name="________________REC15590">#REF!</definedName>
    <definedName name="________________REC15591">#REF!</definedName>
    <definedName name="________________REC15610">#REF!</definedName>
    <definedName name="________________REC15625">#REF!</definedName>
    <definedName name="________________REC15635">#REF!</definedName>
    <definedName name="________________REC15655">#REF!</definedName>
    <definedName name="________________REC15665">#REF!</definedName>
    <definedName name="________________REC16515">#REF!</definedName>
    <definedName name="________________REC16535">#REF!</definedName>
    <definedName name="________________REC17140">#REF!</definedName>
    <definedName name="________________REC19500">#REF!</definedName>
    <definedName name="________________REC19501">#REF!</definedName>
    <definedName name="________________REC19502">#REF!</definedName>
    <definedName name="________________REC19503">#REF!</definedName>
    <definedName name="________________REC19504">#REF!</definedName>
    <definedName name="________________REC19505">#REF!</definedName>
    <definedName name="________________REC20100">#REF!</definedName>
    <definedName name="________________REC20105">#REF!</definedName>
    <definedName name="________________REC20110">#REF!</definedName>
    <definedName name="________________REC20115">#REF!</definedName>
    <definedName name="________________REC20130">#REF!</definedName>
    <definedName name="________________REC20135">#REF!</definedName>
    <definedName name="________________REC20140">#REF!</definedName>
    <definedName name="________________REC20145">#REF!</definedName>
    <definedName name="________________REC20150">#REF!</definedName>
    <definedName name="________________REC20155">#REF!</definedName>
    <definedName name="________________REC20175">#REF!</definedName>
    <definedName name="________________REC20185">#REF!</definedName>
    <definedName name="________________REC20190">#REF!</definedName>
    <definedName name="________________REC20195">#REF!</definedName>
    <definedName name="________________REC20210">#REF!</definedName>
    <definedName name="________________RET1">[1]Regula!$J$36</definedName>
    <definedName name="________________svi2">#REF!</definedName>
    <definedName name="________________TT102">'[2]relatório_1ª med_'!#REF!</definedName>
    <definedName name="________________TT107">'[2]relatório_1ª med_'!#REF!</definedName>
    <definedName name="________________TT121">'[2]relatório_1ª med_'!#REF!</definedName>
    <definedName name="________________TT123">'[2]relatório_1ª med_'!#REF!</definedName>
    <definedName name="________________TT19">'[2]relatório_1ª med_'!#REF!</definedName>
    <definedName name="________________TT20">'[2]relatório_1ª med_'!#REF!</definedName>
    <definedName name="________________TT21">'[2]relatório_1ª med_'!#REF!</definedName>
    <definedName name="________________TT22">'[2]relatório_1ª med_'!#REF!</definedName>
    <definedName name="________________TT26">'[2]relatório_1ª med_'!#REF!</definedName>
    <definedName name="________________TT27">'[2]relatório_1ª med_'!#REF!</definedName>
    <definedName name="________________TT28">'[2]relatório_1ª med_'!#REF!</definedName>
    <definedName name="________________TT30">'[2]relatório_1ª med_'!#REF!</definedName>
    <definedName name="________________TT31">'[2]relatório_1ª med_'!#REF!</definedName>
    <definedName name="________________TT32">'[2]relatório_1ª med_'!#REF!</definedName>
    <definedName name="________________TT33">'[2]relatório_1ª med_'!#REF!</definedName>
    <definedName name="________________TT34">'[2]relatório_1ª med_'!#REF!</definedName>
    <definedName name="________________TT36">'[2]relatório_1ª med_'!#REF!</definedName>
    <definedName name="________________TT37">'[2]relatório_1ª med_'!#REF!</definedName>
    <definedName name="________________TT38">'[2]relatório_1ª med_'!#REF!</definedName>
    <definedName name="________________TT39">'[2]relatório_1ª med_'!#REF!</definedName>
    <definedName name="________________TT40">'[2]relatório_1ª med_'!#REF!</definedName>
    <definedName name="________________TT5">'[2]relatório_1ª med_'!#REF!</definedName>
    <definedName name="________________TT52">'[2]relatório_1ª med_'!#REF!</definedName>
    <definedName name="________________TT53">'[2]relatório_1ª med_'!#REF!</definedName>
    <definedName name="________________TT54">'[2]relatório_1ª med_'!#REF!</definedName>
    <definedName name="________________TT55">'[2]relatório_1ª med_'!#REF!</definedName>
    <definedName name="________________TT6">'[2]relatório_1ª med_'!#REF!</definedName>
    <definedName name="________________TT60">'[2]relatório_1ª med_'!#REF!</definedName>
    <definedName name="________________TT61">'[2]relatório_1ª med_'!#REF!</definedName>
    <definedName name="________________TT69">'[2]relatório_1ª med_'!#REF!</definedName>
    <definedName name="________________TT7">'[2]relatório_1ª med_'!#REF!</definedName>
    <definedName name="________________TT70">'[2]relatório_1ª med_'!#REF!</definedName>
    <definedName name="________________TT71">'[2]relatório_1ª med_'!#REF!</definedName>
    <definedName name="________________TT74">'[2]relatório_1ª med_'!#REF!</definedName>
    <definedName name="________________TT75">'[2]relatório_1ª med_'!#REF!</definedName>
    <definedName name="________________TT76">'[2]relatório_1ª med_'!#REF!</definedName>
    <definedName name="________________TT77">'[2]relatório_1ª med_'!#REF!</definedName>
    <definedName name="________________TT78">'[2]relatório_1ª med_'!#REF!</definedName>
    <definedName name="________________TT79">'[2]relatório_1ª med_'!#REF!</definedName>
    <definedName name="________________TT94">'[2]relatório_1ª med_'!#REF!</definedName>
    <definedName name="________________TT95">'[2]relatório_1ª med_'!#REF!</definedName>
    <definedName name="________________TT97">'[2]relatório_1ª med_'!#REF!</definedName>
    <definedName name="________________UNI11100">#REF!</definedName>
    <definedName name="________________UNI11110">#REF!</definedName>
    <definedName name="________________UNI11115">#REF!</definedName>
    <definedName name="________________UNI11125">#REF!</definedName>
    <definedName name="________________UNI11130">#REF!</definedName>
    <definedName name="________________UNI11135">#REF!</definedName>
    <definedName name="________________UNI11145">#REF!</definedName>
    <definedName name="________________UNI11150">#REF!</definedName>
    <definedName name="________________UNI11165">#REF!</definedName>
    <definedName name="________________UNI11170">#REF!</definedName>
    <definedName name="________________UNI11180">#REF!</definedName>
    <definedName name="________________UNI11185">#REF!</definedName>
    <definedName name="________________UNI11220">#REF!</definedName>
    <definedName name="________________UNI12105">#REF!</definedName>
    <definedName name="________________UNI12555">#REF!</definedName>
    <definedName name="________________UNI12570">#REF!</definedName>
    <definedName name="________________UNI12575">#REF!</definedName>
    <definedName name="________________UNI12580">#REF!</definedName>
    <definedName name="________________UNI12600">#REF!</definedName>
    <definedName name="________________UNI12610">#REF!</definedName>
    <definedName name="________________UNI12630">#REF!</definedName>
    <definedName name="________________UNI12631">#REF!</definedName>
    <definedName name="________________UNI12640">#REF!</definedName>
    <definedName name="________________UNI12645">#REF!</definedName>
    <definedName name="________________UNI12665">#REF!</definedName>
    <definedName name="________________UNI12690">#REF!</definedName>
    <definedName name="________________UNI12700">#REF!</definedName>
    <definedName name="________________UNI12710">#REF!</definedName>
    <definedName name="________________UNI13111">#REF!</definedName>
    <definedName name="________________UNI13112">#REF!</definedName>
    <definedName name="________________UNI13121">#REF!</definedName>
    <definedName name="________________UNI13720">#REF!</definedName>
    <definedName name="________________UNI14100">#REF!</definedName>
    <definedName name="________________UNI14161">#REF!</definedName>
    <definedName name="________________UNI14195">#REF!</definedName>
    <definedName name="________________UNI14205">#REF!</definedName>
    <definedName name="________________UNI14260">#REF!</definedName>
    <definedName name="________________UNI14500">#REF!</definedName>
    <definedName name="________________UNI14515">#REF!</definedName>
    <definedName name="________________UNI14555">#REF!</definedName>
    <definedName name="________________UNI14565">#REF!</definedName>
    <definedName name="________________UNI15135">#REF!</definedName>
    <definedName name="________________UNI15140">#REF!</definedName>
    <definedName name="________________UNI15195">#REF!</definedName>
    <definedName name="________________UNI15225">#REF!</definedName>
    <definedName name="________________UNI15230">#REF!</definedName>
    <definedName name="________________UNI15515">#REF!</definedName>
    <definedName name="________________UNI15560">#REF!</definedName>
    <definedName name="________________UNI15565">#REF!</definedName>
    <definedName name="________________UNI15570">#REF!</definedName>
    <definedName name="________________UNI15575">#REF!</definedName>
    <definedName name="________________UNI15583">#REF!</definedName>
    <definedName name="________________UNI15590">#REF!</definedName>
    <definedName name="________________UNI15591">#REF!</definedName>
    <definedName name="________________UNI15610">#REF!</definedName>
    <definedName name="________________UNI15625">#REF!</definedName>
    <definedName name="________________UNI15635">#REF!</definedName>
    <definedName name="________________UNI15655">#REF!</definedName>
    <definedName name="________________UNI15665">#REF!</definedName>
    <definedName name="________________UNI16515">#REF!</definedName>
    <definedName name="________________UNI16535">#REF!</definedName>
    <definedName name="________________UNI17140">#REF!</definedName>
    <definedName name="________________UNI19500">#REF!</definedName>
    <definedName name="________________UNI19501">#REF!</definedName>
    <definedName name="________________UNI19502">#REF!</definedName>
    <definedName name="________________UNI19503">#REF!</definedName>
    <definedName name="________________UNI19504">#REF!</definedName>
    <definedName name="________________UNI19505">#REF!</definedName>
    <definedName name="________________UNI20100">#REF!</definedName>
    <definedName name="________________UNI20105">#REF!</definedName>
    <definedName name="________________UNI20110">#REF!</definedName>
    <definedName name="________________UNI20115">#REF!</definedName>
    <definedName name="________________UNI20130">#REF!</definedName>
    <definedName name="________________UNI20140">#REF!</definedName>
    <definedName name="________________UNI20145">#REF!</definedName>
    <definedName name="________________UNI20150">#REF!</definedName>
    <definedName name="________________UNI20155">#REF!</definedName>
    <definedName name="________________UNI20175">#REF!</definedName>
    <definedName name="________________UNI20185">#REF!</definedName>
    <definedName name="________________UNI20190">#REF!</definedName>
    <definedName name="________________UNI20195">#REF!</definedName>
    <definedName name="________________UNI20210">#REF!</definedName>
    <definedName name="________________VAL11100">#REF!</definedName>
    <definedName name="________________VAL11110">#REF!</definedName>
    <definedName name="________________VAL11115">#REF!</definedName>
    <definedName name="________________VAL11125">#REF!</definedName>
    <definedName name="________________VAL11130">#REF!</definedName>
    <definedName name="________________VAL11135">#REF!</definedName>
    <definedName name="________________VAL11145">#REF!</definedName>
    <definedName name="________________VAL11150">#REF!</definedName>
    <definedName name="________________VAL11165">#REF!</definedName>
    <definedName name="________________VAL11170">#REF!</definedName>
    <definedName name="________________VAL11180">#REF!</definedName>
    <definedName name="________________VAL11185">#REF!</definedName>
    <definedName name="________________VAL11220">#REF!</definedName>
    <definedName name="________________VAL12105">#REF!</definedName>
    <definedName name="________________VAL12555">#REF!</definedName>
    <definedName name="________________VAL12570">#REF!</definedName>
    <definedName name="________________VAL12575">#REF!</definedName>
    <definedName name="________________VAL12580">#REF!</definedName>
    <definedName name="________________VAL12600">#REF!</definedName>
    <definedName name="________________VAL12610">#REF!</definedName>
    <definedName name="________________VAL12630">#REF!</definedName>
    <definedName name="________________VAL12631">#REF!</definedName>
    <definedName name="________________VAL12640">#REF!</definedName>
    <definedName name="________________VAL12645">#REF!</definedName>
    <definedName name="________________VAL12665">#REF!</definedName>
    <definedName name="________________VAL12690">#REF!</definedName>
    <definedName name="________________VAL12700">#REF!</definedName>
    <definedName name="________________VAL12710">#REF!</definedName>
    <definedName name="________________VAL13111">#REF!</definedName>
    <definedName name="________________VAL13112">#REF!</definedName>
    <definedName name="________________VAL13121">#REF!</definedName>
    <definedName name="________________VAL13720">#REF!</definedName>
    <definedName name="________________VAL14100">#REF!</definedName>
    <definedName name="________________VAL14161">#REF!</definedName>
    <definedName name="________________VAL14195">#REF!</definedName>
    <definedName name="________________VAL14205">#REF!</definedName>
    <definedName name="________________VAL14260">#REF!</definedName>
    <definedName name="________________VAL14500">#REF!</definedName>
    <definedName name="________________VAL14515">#REF!</definedName>
    <definedName name="________________VAL14555">#REF!</definedName>
    <definedName name="________________VAL14565">#REF!</definedName>
    <definedName name="________________VAL15135">#REF!</definedName>
    <definedName name="________________VAL15140">#REF!</definedName>
    <definedName name="________________VAL15195">#REF!</definedName>
    <definedName name="________________VAL15225">#REF!</definedName>
    <definedName name="________________VAL15230">#REF!</definedName>
    <definedName name="________________VAL15515">#REF!</definedName>
    <definedName name="________________VAL15560">#REF!</definedName>
    <definedName name="________________VAL15565">#REF!</definedName>
    <definedName name="________________VAL15570">#REF!</definedName>
    <definedName name="________________VAL15575">#REF!</definedName>
    <definedName name="________________VAL15583">#REF!</definedName>
    <definedName name="________________VAL15590">#REF!</definedName>
    <definedName name="________________VAL15591">#REF!</definedName>
    <definedName name="________________VAL15610">#REF!</definedName>
    <definedName name="________________VAL15625">#REF!</definedName>
    <definedName name="________________VAL15635">#REF!</definedName>
    <definedName name="________________VAL15655">#REF!</definedName>
    <definedName name="________________VAL15665">#REF!</definedName>
    <definedName name="________________VAL16515">#REF!</definedName>
    <definedName name="________________VAL16535">#REF!</definedName>
    <definedName name="________________VAL17140">#REF!</definedName>
    <definedName name="________________VAL19500">#REF!</definedName>
    <definedName name="________________VAL19501">#REF!</definedName>
    <definedName name="________________VAL19502">#REF!</definedName>
    <definedName name="________________VAL19503">#REF!</definedName>
    <definedName name="________________VAL19504">#REF!</definedName>
    <definedName name="________________VAL19505">#REF!</definedName>
    <definedName name="________________VAL20100">#REF!</definedName>
    <definedName name="________________VAL20105">#REF!</definedName>
    <definedName name="________________VAL20110">#REF!</definedName>
    <definedName name="________________VAL20115">#REF!</definedName>
    <definedName name="________________VAL20130">#REF!</definedName>
    <definedName name="________________VAL20135">#REF!</definedName>
    <definedName name="________________VAL20140">#REF!</definedName>
    <definedName name="________________VAL20145">#REF!</definedName>
    <definedName name="________________VAL20150">#REF!</definedName>
    <definedName name="________________VAL20155">#REF!</definedName>
    <definedName name="________________VAL20175">#REF!</definedName>
    <definedName name="________________VAL20185">#REF!</definedName>
    <definedName name="________________VAL20190">#REF!</definedName>
    <definedName name="________________VAL20195">#REF!</definedName>
    <definedName name="________________VAL20210">#REF!</definedName>
    <definedName name="_______________UNI20135">#REF!</definedName>
    <definedName name="______________A1">#REF!</definedName>
    <definedName name="______________cab1">#REF!</definedName>
    <definedName name="______________COM010201">#REF!</definedName>
    <definedName name="______________COM010202">#REF!</definedName>
    <definedName name="______________COM010205">#REF!</definedName>
    <definedName name="______________COM010206">#REF!</definedName>
    <definedName name="______________COM010210">#REF!</definedName>
    <definedName name="______________COM010301">#REF!</definedName>
    <definedName name="______________COM010401">#REF!</definedName>
    <definedName name="______________COM010402">#REF!</definedName>
    <definedName name="______________COM010407">#REF!</definedName>
    <definedName name="______________COM010413">#REF!</definedName>
    <definedName name="______________COM010501">#REF!</definedName>
    <definedName name="______________COM010503">#REF!</definedName>
    <definedName name="______________COM010505">#REF!</definedName>
    <definedName name="______________COM010509">#REF!</definedName>
    <definedName name="______________COM010512">#REF!</definedName>
    <definedName name="______________COM010518">#REF!</definedName>
    <definedName name="______________COM010519">#REF!</definedName>
    <definedName name="______________COM010521">#REF!</definedName>
    <definedName name="______________COM010523">#REF!</definedName>
    <definedName name="______________COM010532">#REF!</definedName>
    <definedName name="______________COM010533">#REF!</definedName>
    <definedName name="______________COM010536">#REF!</definedName>
    <definedName name="______________COM010701">#REF!</definedName>
    <definedName name="______________COM010703">#REF!</definedName>
    <definedName name="______________COM010705">#REF!</definedName>
    <definedName name="______________COM010708">#REF!</definedName>
    <definedName name="______________COM010710">#REF!</definedName>
    <definedName name="______________COM010712">#REF!</definedName>
    <definedName name="______________COM010717">#REF!</definedName>
    <definedName name="______________COM010718">#REF!</definedName>
    <definedName name="______________COM020201">#REF!</definedName>
    <definedName name="______________COM020205">#REF!</definedName>
    <definedName name="______________COM020211">#REF!</definedName>
    <definedName name="______________COM020217">#REF!</definedName>
    <definedName name="______________COM030102">#REF!</definedName>
    <definedName name="______________COM030201">#REF!</definedName>
    <definedName name="______________COM030303">#REF!</definedName>
    <definedName name="______________COM030317">#REF!</definedName>
    <definedName name="______________COM040101">#REF!</definedName>
    <definedName name="______________COM040202">#REF!</definedName>
    <definedName name="______________COM050103">#REF!</definedName>
    <definedName name="______________COM050207">#REF!</definedName>
    <definedName name="______________COM060101">#REF!</definedName>
    <definedName name="______________COM080101">#REF!</definedName>
    <definedName name="______________COM080310">#REF!</definedName>
    <definedName name="______________COM090101">#REF!</definedName>
    <definedName name="______________COM100302">#REF!</definedName>
    <definedName name="______________COM110101">#REF!</definedName>
    <definedName name="______________COM110104">#REF!</definedName>
    <definedName name="______________COM110107">#REF!</definedName>
    <definedName name="______________COM120101">#REF!</definedName>
    <definedName name="______________COM120105">#REF!</definedName>
    <definedName name="______________COM120106">#REF!</definedName>
    <definedName name="______________COM120107">#REF!</definedName>
    <definedName name="______________COM120110">#REF!</definedName>
    <definedName name="______________COM120150">#REF!</definedName>
    <definedName name="______________COM130101">#REF!</definedName>
    <definedName name="______________COM130103">#REF!</definedName>
    <definedName name="______________COM130304">#REF!</definedName>
    <definedName name="______________COM130401">#REF!</definedName>
    <definedName name="______________COM140102">#REF!</definedName>
    <definedName name="______________COM140109">#REF!</definedName>
    <definedName name="______________COM140113">#REF!</definedName>
    <definedName name="______________COM140122">#REF!</definedName>
    <definedName name="______________COM140126">#REF!</definedName>
    <definedName name="______________COM140129">#REF!</definedName>
    <definedName name="______________COM140135">#REF!</definedName>
    <definedName name="______________COM140143">#REF!</definedName>
    <definedName name="______________COM140145">#REF!</definedName>
    <definedName name="______________COM150130">#REF!</definedName>
    <definedName name="______________COM170101">#REF!</definedName>
    <definedName name="______________COM170102">#REF!</definedName>
    <definedName name="______________COM170103">#REF!</definedName>
    <definedName name="______________GLB2">#REF!</definedName>
    <definedName name="______________i3">#REF!</definedName>
    <definedName name="______________MAO010201">#REF!</definedName>
    <definedName name="______________MAO010202">#REF!</definedName>
    <definedName name="______________MAO010205">#REF!</definedName>
    <definedName name="______________MAO010206">#REF!</definedName>
    <definedName name="______________MAO010210">#REF!</definedName>
    <definedName name="______________MAO010401">#REF!</definedName>
    <definedName name="______________MAO010402">#REF!</definedName>
    <definedName name="______________MAO010407">#REF!</definedName>
    <definedName name="______________MAO010413">#REF!</definedName>
    <definedName name="______________MAO010501">#REF!</definedName>
    <definedName name="______________MAO010503">#REF!</definedName>
    <definedName name="______________MAO010505">#REF!</definedName>
    <definedName name="______________MAO010509">#REF!</definedName>
    <definedName name="______________MAO010512">#REF!</definedName>
    <definedName name="______________MAO010518">#REF!</definedName>
    <definedName name="______________MAO010519">#REF!</definedName>
    <definedName name="______________MAO010521">#REF!</definedName>
    <definedName name="______________MAO010523">#REF!</definedName>
    <definedName name="______________MAO010532">#REF!</definedName>
    <definedName name="______________MAO010533">#REF!</definedName>
    <definedName name="______________MAO010536">#REF!</definedName>
    <definedName name="______________MAO010701">#REF!</definedName>
    <definedName name="______________MAO010703">#REF!</definedName>
    <definedName name="______________MAO010705">#REF!</definedName>
    <definedName name="______________MAO010708">#REF!</definedName>
    <definedName name="______________MAO010710">#REF!</definedName>
    <definedName name="______________MAO010712">#REF!</definedName>
    <definedName name="______________MAO010717">#REF!</definedName>
    <definedName name="______________MAO020201">#REF!</definedName>
    <definedName name="______________MAO020205">#REF!</definedName>
    <definedName name="______________MAO020211">#REF!</definedName>
    <definedName name="______________MAO020217">#REF!</definedName>
    <definedName name="______________MAO030102">#REF!</definedName>
    <definedName name="______________MAO030201">#REF!</definedName>
    <definedName name="______________MAO030303">#REF!</definedName>
    <definedName name="______________MAO030317">#REF!</definedName>
    <definedName name="______________MAO040101">#REF!</definedName>
    <definedName name="______________MAO040202">#REF!</definedName>
    <definedName name="______________MAO050103">#REF!</definedName>
    <definedName name="______________MAO050207">#REF!</definedName>
    <definedName name="______________MAO060101">#REF!</definedName>
    <definedName name="______________MAO080310">#REF!</definedName>
    <definedName name="______________MAO090101">#REF!</definedName>
    <definedName name="______________MAO110101">#REF!</definedName>
    <definedName name="______________MAO110104">#REF!</definedName>
    <definedName name="______________MAO110107">#REF!</definedName>
    <definedName name="______________MAO120101">#REF!</definedName>
    <definedName name="______________MAO120105">#REF!</definedName>
    <definedName name="______________MAO120106">#REF!</definedName>
    <definedName name="______________MAO120107">#REF!</definedName>
    <definedName name="______________MAO120110">#REF!</definedName>
    <definedName name="______________MAO120150">#REF!</definedName>
    <definedName name="______________MAO130101">#REF!</definedName>
    <definedName name="______________MAO130103">#REF!</definedName>
    <definedName name="______________MAO130304">#REF!</definedName>
    <definedName name="______________MAO130401">#REF!</definedName>
    <definedName name="______________MAO140102">#REF!</definedName>
    <definedName name="______________MAO140109">#REF!</definedName>
    <definedName name="______________MAO140113">#REF!</definedName>
    <definedName name="______________MAO140122">#REF!</definedName>
    <definedName name="______________MAO140126">#REF!</definedName>
    <definedName name="______________MAO140129">#REF!</definedName>
    <definedName name="______________MAO140135">#REF!</definedName>
    <definedName name="______________MAO140143">#REF!</definedName>
    <definedName name="______________MAO140145">#REF!</definedName>
    <definedName name="______________MAT010301">#REF!</definedName>
    <definedName name="______________MAT010401">#REF!</definedName>
    <definedName name="______________MAT010402">#REF!</definedName>
    <definedName name="______________MAT010407">#REF!</definedName>
    <definedName name="______________MAT010413">#REF!</definedName>
    <definedName name="______________MAT010536">#REF!</definedName>
    <definedName name="______________MAT010703">#REF!</definedName>
    <definedName name="______________MAT010708">#REF!</definedName>
    <definedName name="______________MAT010710">#REF!</definedName>
    <definedName name="______________MAT010718">#REF!</definedName>
    <definedName name="______________MAT020201">#REF!</definedName>
    <definedName name="______________MAT020205">#REF!</definedName>
    <definedName name="______________MAT020211">#REF!</definedName>
    <definedName name="______________MAT030102">#REF!</definedName>
    <definedName name="______________MAT030201">#REF!</definedName>
    <definedName name="______________MAT030303">#REF!</definedName>
    <definedName name="______________MAT030317">#REF!</definedName>
    <definedName name="______________MAT040101">#REF!</definedName>
    <definedName name="______________MAT040202">#REF!</definedName>
    <definedName name="______________MAT050103">#REF!</definedName>
    <definedName name="______________MAT050207">#REF!</definedName>
    <definedName name="______________MAT060101">#REF!</definedName>
    <definedName name="______________MAT080101">#REF!</definedName>
    <definedName name="______________MAT080310">#REF!</definedName>
    <definedName name="______________MAT090101">#REF!</definedName>
    <definedName name="______________MAT100302">#REF!</definedName>
    <definedName name="______________MAT110101">#REF!</definedName>
    <definedName name="______________MAT110104">#REF!</definedName>
    <definedName name="______________MAT110107">#REF!</definedName>
    <definedName name="______________MAT120101">#REF!</definedName>
    <definedName name="______________MAT120105">#REF!</definedName>
    <definedName name="______________MAT120106">#REF!</definedName>
    <definedName name="______________MAT120107">#REF!</definedName>
    <definedName name="______________MAT120110">#REF!</definedName>
    <definedName name="______________MAT120150">#REF!</definedName>
    <definedName name="______________MAT130101">#REF!</definedName>
    <definedName name="______________MAT130103">#REF!</definedName>
    <definedName name="______________MAT130304">#REF!</definedName>
    <definedName name="______________MAT130401">#REF!</definedName>
    <definedName name="______________MAT140102">#REF!</definedName>
    <definedName name="______________MAT140109">#REF!</definedName>
    <definedName name="______________MAT140113">#REF!</definedName>
    <definedName name="______________MAT140122">#REF!</definedName>
    <definedName name="______________MAT140126">#REF!</definedName>
    <definedName name="______________MAT140129">#REF!</definedName>
    <definedName name="______________MAT140135">#REF!</definedName>
    <definedName name="______________MAT140143">#REF!</definedName>
    <definedName name="______________MAT140145">#REF!</definedName>
    <definedName name="______________MAT150130">#REF!</definedName>
    <definedName name="______________MAT170101">#REF!</definedName>
    <definedName name="______________MAT170102">#REF!</definedName>
    <definedName name="______________MAT170103">#REF!</definedName>
    <definedName name="______________PRE010201">#REF!</definedName>
    <definedName name="______________PRE010202">#REF!</definedName>
    <definedName name="______________PRE010205">#REF!</definedName>
    <definedName name="______________PRE010206">#REF!</definedName>
    <definedName name="______________PRE010210">#REF!</definedName>
    <definedName name="______________PRE010301">#REF!</definedName>
    <definedName name="______________PRE010401">#REF!</definedName>
    <definedName name="______________PRE010402">#REF!</definedName>
    <definedName name="______________PRE010407">#REF!</definedName>
    <definedName name="______________PRE010413">#REF!</definedName>
    <definedName name="______________PRE010501">#REF!</definedName>
    <definedName name="______________PRE010503">#REF!</definedName>
    <definedName name="______________PRE010505">#REF!</definedName>
    <definedName name="______________PRE010509">#REF!</definedName>
    <definedName name="______________PRE010512">#REF!</definedName>
    <definedName name="______________PRE010518">#REF!</definedName>
    <definedName name="______________PRE010519">#REF!</definedName>
    <definedName name="______________PRE010521">#REF!</definedName>
    <definedName name="______________PRE010523">#REF!</definedName>
    <definedName name="______________PRE010532">#REF!</definedName>
    <definedName name="______________PRE010533">#REF!</definedName>
    <definedName name="______________PRE010536">#REF!</definedName>
    <definedName name="______________PRE010701">#REF!</definedName>
    <definedName name="______________PRE010703">#REF!</definedName>
    <definedName name="______________PRE010705">#REF!</definedName>
    <definedName name="______________PRE010708">#REF!</definedName>
    <definedName name="______________PRE010710">#REF!</definedName>
    <definedName name="______________PRE010712">#REF!</definedName>
    <definedName name="______________PRE010717">#REF!</definedName>
    <definedName name="______________PRE010718">#REF!</definedName>
    <definedName name="______________PRE020201">#REF!</definedName>
    <definedName name="______________PRE020205">#REF!</definedName>
    <definedName name="______________PRE020211">#REF!</definedName>
    <definedName name="______________PRE020217">#REF!</definedName>
    <definedName name="______________PRE030102">#REF!</definedName>
    <definedName name="______________PRE030201">#REF!</definedName>
    <definedName name="______________PRE030303">#REF!</definedName>
    <definedName name="______________PRE030317">#REF!</definedName>
    <definedName name="______________PRE040101">#REF!</definedName>
    <definedName name="______________PRE040202">#REF!</definedName>
    <definedName name="______________PRE050103">#REF!</definedName>
    <definedName name="______________PRE050207">#REF!</definedName>
    <definedName name="______________PRE060101">#REF!</definedName>
    <definedName name="______________PRE080101">#REF!</definedName>
    <definedName name="______________PRE080310">#REF!</definedName>
    <definedName name="______________PRE090101">#REF!</definedName>
    <definedName name="______________PRE100302">#REF!</definedName>
    <definedName name="______________PRE110101">#REF!</definedName>
    <definedName name="______________PRE110104">#REF!</definedName>
    <definedName name="______________PRE110107">#REF!</definedName>
    <definedName name="______________PRE120101">#REF!</definedName>
    <definedName name="______________PRE120105">#REF!</definedName>
    <definedName name="______________PRE120106">#REF!</definedName>
    <definedName name="______________PRE120107">#REF!</definedName>
    <definedName name="______________PRE120110">#REF!</definedName>
    <definedName name="______________PRE120150">#REF!</definedName>
    <definedName name="______________PRE130101">#REF!</definedName>
    <definedName name="______________PRE130103">#REF!</definedName>
    <definedName name="______________PRE130304">#REF!</definedName>
    <definedName name="______________PRE130401">#REF!</definedName>
    <definedName name="______________PRE140102">#REF!</definedName>
    <definedName name="______________PRE140109">#REF!</definedName>
    <definedName name="______________PRE140113">#REF!</definedName>
    <definedName name="______________PRE140122">#REF!</definedName>
    <definedName name="______________PRE140126">#REF!</definedName>
    <definedName name="______________PRE140129">#REF!</definedName>
    <definedName name="______________PRE140135">#REF!</definedName>
    <definedName name="______________PRE140143">#REF!</definedName>
    <definedName name="______________PRE140145">#REF!</definedName>
    <definedName name="______________PRE150130">#REF!</definedName>
    <definedName name="______________PRE170101">#REF!</definedName>
    <definedName name="______________PRE170102">#REF!</definedName>
    <definedName name="______________PRE170103">#REF!</definedName>
    <definedName name="______________QUA010201">#REF!</definedName>
    <definedName name="______________QUA010202">#REF!</definedName>
    <definedName name="______________QUA010205">#REF!</definedName>
    <definedName name="______________QUA010206">#REF!</definedName>
    <definedName name="______________QUA010210">#REF!</definedName>
    <definedName name="______________QUA010301">#REF!</definedName>
    <definedName name="______________QUA010401">#REF!</definedName>
    <definedName name="______________QUA010402">#REF!</definedName>
    <definedName name="______________QUA010407">#REF!</definedName>
    <definedName name="______________QUA010413">#REF!</definedName>
    <definedName name="______________QUA010501">#REF!</definedName>
    <definedName name="______________QUA010503">#REF!</definedName>
    <definedName name="______________QUA010505">#REF!</definedName>
    <definedName name="______________QUA010509">#REF!</definedName>
    <definedName name="______________QUA010512">#REF!</definedName>
    <definedName name="______________QUA010518">#REF!</definedName>
    <definedName name="______________QUA010519">#REF!</definedName>
    <definedName name="______________QUA010521">#REF!</definedName>
    <definedName name="______________QUA010523">#REF!</definedName>
    <definedName name="______________QUA010532">#REF!</definedName>
    <definedName name="______________QUA010533">#REF!</definedName>
    <definedName name="______________QUA010536">#REF!</definedName>
    <definedName name="______________QUA010701">#REF!</definedName>
    <definedName name="______________QUA010703">#REF!</definedName>
    <definedName name="______________QUA010705">#REF!</definedName>
    <definedName name="______________QUA010708">#REF!</definedName>
    <definedName name="______________QUA010710">#REF!</definedName>
    <definedName name="______________QUA010712">#REF!</definedName>
    <definedName name="______________QUA010717">#REF!</definedName>
    <definedName name="______________QUA010718">#REF!</definedName>
    <definedName name="______________QUA020201">#REF!</definedName>
    <definedName name="______________QUA020205">#REF!</definedName>
    <definedName name="______________QUA020211">#REF!</definedName>
    <definedName name="______________QUA020217">#REF!</definedName>
    <definedName name="______________QUA030102">#REF!</definedName>
    <definedName name="______________QUA030201">#REF!</definedName>
    <definedName name="______________QUA030303">#REF!</definedName>
    <definedName name="______________QUA030317">#REF!</definedName>
    <definedName name="______________QUA040101">#REF!</definedName>
    <definedName name="______________QUA040202">#REF!</definedName>
    <definedName name="______________QUA050103">#REF!</definedName>
    <definedName name="______________QUA050207">#REF!</definedName>
    <definedName name="______________QUA060101">#REF!</definedName>
    <definedName name="______________QUA080101">#REF!</definedName>
    <definedName name="______________QUA080310">#REF!</definedName>
    <definedName name="______________QUA090101">#REF!</definedName>
    <definedName name="______________QUA100302">#REF!</definedName>
    <definedName name="______________QUA110101">#REF!</definedName>
    <definedName name="______________QUA110104">#REF!</definedName>
    <definedName name="______________QUA110107">#REF!</definedName>
    <definedName name="______________QUA120101">#REF!</definedName>
    <definedName name="______________QUA120105">#REF!</definedName>
    <definedName name="______________QUA120106">#REF!</definedName>
    <definedName name="______________QUA120107">#REF!</definedName>
    <definedName name="______________QUA120110">#REF!</definedName>
    <definedName name="______________QUA120150">#REF!</definedName>
    <definedName name="______________QUA130101">#REF!</definedName>
    <definedName name="______________QUA130103">#REF!</definedName>
    <definedName name="______________QUA130304">#REF!</definedName>
    <definedName name="______________QUA130401">#REF!</definedName>
    <definedName name="______________QUA140102">#REF!</definedName>
    <definedName name="______________QUA140109">#REF!</definedName>
    <definedName name="______________QUA140113">#REF!</definedName>
    <definedName name="______________QUA140122">#REF!</definedName>
    <definedName name="______________QUA140126">#REF!</definedName>
    <definedName name="______________QUA140129">#REF!</definedName>
    <definedName name="______________QUA140135">#REF!</definedName>
    <definedName name="______________QUA140143">#REF!</definedName>
    <definedName name="______________QUA140145">#REF!</definedName>
    <definedName name="______________QUA150130">#REF!</definedName>
    <definedName name="______________QUA170101">#REF!</definedName>
    <definedName name="______________QUA170102">#REF!</definedName>
    <definedName name="______________QUA170103">#REF!</definedName>
    <definedName name="______________R">#REF!</definedName>
    <definedName name="______________REC11100">#REF!</definedName>
    <definedName name="______________REC11110">#REF!</definedName>
    <definedName name="______________REC11115">#REF!</definedName>
    <definedName name="______________REC11125">#REF!</definedName>
    <definedName name="______________REC11130">#REF!</definedName>
    <definedName name="______________REC11135">#REF!</definedName>
    <definedName name="______________REC11145">#REF!</definedName>
    <definedName name="______________REC11150">#REF!</definedName>
    <definedName name="______________REC11165">#REF!</definedName>
    <definedName name="______________REC11170">#REF!</definedName>
    <definedName name="______________REC11180">#REF!</definedName>
    <definedName name="______________REC11185">#REF!</definedName>
    <definedName name="______________REC11220">#REF!</definedName>
    <definedName name="______________REC12105">#REF!</definedName>
    <definedName name="______________REC12555">#REF!</definedName>
    <definedName name="______________REC12570">#REF!</definedName>
    <definedName name="______________REC12575">#REF!</definedName>
    <definedName name="______________REC12580">#REF!</definedName>
    <definedName name="______________REC12600">#REF!</definedName>
    <definedName name="______________REC12610">#REF!</definedName>
    <definedName name="______________REC12630">#REF!</definedName>
    <definedName name="______________REC12631">#REF!</definedName>
    <definedName name="______________REC12640">#REF!</definedName>
    <definedName name="______________REC12645">#REF!</definedName>
    <definedName name="______________REC12665">#REF!</definedName>
    <definedName name="______________REC12690">#REF!</definedName>
    <definedName name="______________REC12700">#REF!</definedName>
    <definedName name="______________REC12710">#REF!</definedName>
    <definedName name="______________REC13111">#REF!</definedName>
    <definedName name="______________REC13112">#REF!</definedName>
    <definedName name="______________REC13121">#REF!</definedName>
    <definedName name="______________REC13720">#REF!</definedName>
    <definedName name="______________REC14100">#REF!</definedName>
    <definedName name="______________REC14161">#REF!</definedName>
    <definedName name="______________REC14195">#REF!</definedName>
    <definedName name="______________REC14205">#REF!</definedName>
    <definedName name="______________REC14260">#REF!</definedName>
    <definedName name="______________REC14500">#REF!</definedName>
    <definedName name="______________REC14515">#REF!</definedName>
    <definedName name="______________REC14555">#REF!</definedName>
    <definedName name="______________REC14565">#REF!</definedName>
    <definedName name="______________REC15135">#REF!</definedName>
    <definedName name="______________REC15140">#REF!</definedName>
    <definedName name="______________REC15195">#REF!</definedName>
    <definedName name="______________REC15225">#REF!</definedName>
    <definedName name="______________REC15230">#REF!</definedName>
    <definedName name="______________REC15515">#REF!</definedName>
    <definedName name="______________REC15560">#REF!</definedName>
    <definedName name="______________REC15565">#REF!</definedName>
    <definedName name="______________REC15570">#REF!</definedName>
    <definedName name="______________REC15575">#REF!</definedName>
    <definedName name="______________REC15583">#REF!</definedName>
    <definedName name="______________REC15590">#REF!</definedName>
    <definedName name="______________REC15591">#REF!</definedName>
    <definedName name="______________REC15610">#REF!</definedName>
    <definedName name="______________REC15625">#REF!</definedName>
    <definedName name="______________REC15635">#REF!</definedName>
    <definedName name="______________REC15655">#REF!</definedName>
    <definedName name="______________REC15665">#REF!</definedName>
    <definedName name="______________REC16515">#REF!</definedName>
    <definedName name="______________REC16535">#REF!</definedName>
    <definedName name="______________REC17140">#REF!</definedName>
    <definedName name="______________REC19500">#REF!</definedName>
    <definedName name="______________REC19501">#REF!</definedName>
    <definedName name="______________REC19502">#REF!</definedName>
    <definedName name="______________REC19503">#REF!</definedName>
    <definedName name="______________REC19504">#REF!</definedName>
    <definedName name="______________REC19505">#REF!</definedName>
    <definedName name="______________REC20100">#REF!</definedName>
    <definedName name="______________REC20105">#REF!</definedName>
    <definedName name="______________REC20110">#REF!</definedName>
    <definedName name="______________REC20115">#REF!</definedName>
    <definedName name="______________REC20130">#REF!</definedName>
    <definedName name="______________REC20135">#REF!</definedName>
    <definedName name="______________REC20140">#REF!</definedName>
    <definedName name="______________REC20145">#REF!</definedName>
    <definedName name="______________REC20150">#REF!</definedName>
    <definedName name="______________REC20155">#REF!</definedName>
    <definedName name="______________REC20175">#REF!</definedName>
    <definedName name="______________REC20185">#REF!</definedName>
    <definedName name="______________REC20190">#REF!</definedName>
    <definedName name="______________REC20195">#REF!</definedName>
    <definedName name="______________REC20210">#REF!</definedName>
    <definedName name="______________RET1">[3]Regula!$J$36</definedName>
    <definedName name="______________svi2">#REF!</definedName>
    <definedName name="______________UNI11100">#REF!</definedName>
    <definedName name="______________UNI11110">#REF!</definedName>
    <definedName name="______________UNI11115">#REF!</definedName>
    <definedName name="______________UNI11125">#REF!</definedName>
    <definedName name="______________UNI11130">#REF!</definedName>
    <definedName name="______________UNI11135">#REF!</definedName>
    <definedName name="______________UNI11145">#REF!</definedName>
    <definedName name="______________UNI11150">#REF!</definedName>
    <definedName name="______________UNI11165">#REF!</definedName>
    <definedName name="______________UNI11170">#REF!</definedName>
    <definedName name="______________UNI11180">#REF!</definedName>
    <definedName name="______________UNI11185">#REF!</definedName>
    <definedName name="______________UNI11220">#REF!</definedName>
    <definedName name="______________UNI12105">#REF!</definedName>
    <definedName name="______________UNI12555">#REF!</definedName>
    <definedName name="______________UNI12570">#REF!</definedName>
    <definedName name="______________UNI12575">#REF!</definedName>
    <definedName name="______________UNI12580">#REF!</definedName>
    <definedName name="______________UNI12600">#REF!</definedName>
    <definedName name="______________UNI12610">#REF!</definedName>
    <definedName name="______________UNI12630">#REF!</definedName>
    <definedName name="______________UNI12631">#REF!</definedName>
    <definedName name="______________UNI12640">#REF!</definedName>
    <definedName name="______________UNI12645">#REF!</definedName>
    <definedName name="______________UNI12665">#REF!</definedName>
    <definedName name="______________UNI12690">#REF!</definedName>
    <definedName name="______________UNI12700">#REF!</definedName>
    <definedName name="______________UNI12710">#REF!</definedName>
    <definedName name="______________UNI13111">#REF!</definedName>
    <definedName name="______________UNI13112">#REF!</definedName>
    <definedName name="______________UNI13121">#REF!</definedName>
    <definedName name="______________UNI13720">#REF!</definedName>
    <definedName name="______________UNI14100">#REF!</definedName>
    <definedName name="______________UNI14161">#REF!</definedName>
    <definedName name="______________UNI14195">#REF!</definedName>
    <definedName name="______________UNI14205">#REF!</definedName>
    <definedName name="______________UNI14260">#REF!</definedName>
    <definedName name="______________UNI14500">#REF!</definedName>
    <definedName name="______________UNI14515">#REF!</definedName>
    <definedName name="______________UNI14555">#REF!</definedName>
    <definedName name="______________UNI14565">#REF!</definedName>
    <definedName name="______________UNI15135">#REF!</definedName>
    <definedName name="______________UNI15140">#REF!</definedName>
    <definedName name="______________UNI15195">#REF!</definedName>
    <definedName name="______________UNI15225">#REF!</definedName>
    <definedName name="______________UNI15230">#REF!</definedName>
    <definedName name="______________UNI15515">#REF!</definedName>
    <definedName name="______________UNI15560">#REF!</definedName>
    <definedName name="______________UNI15565">#REF!</definedName>
    <definedName name="______________UNI15570">#REF!</definedName>
    <definedName name="______________UNI15575">#REF!</definedName>
    <definedName name="______________UNI15583">#REF!</definedName>
    <definedName name="______________UNI15590">#REF!</definedName>
    <definedName name="______________UNI15591">#REF!</definedName>
    <definedName name="______________UNI15610">#REF!</definedName>
    <definedName name="______________UNI15625">#REF!</definedName>
    <definedName name="______________UNI15635">#REF!</definedName>
    <definedName name="______________UNI15655">#REF!</definedName>
    <definedName name="______________UNI15665">#REF!</definedName>
    <definedName name="______________UNI16515">#REF!</definedName>
    <definedName name="______________UNI16535">#REF!</definedName>
    <definedName name="______________UNI17140">#REF!</definedName>
    <definedName name="______________UNI19500">#REF!</definedName>
    <definedName name="______________UNI19501">#REF!</definedName>
    <definedName name="______________UNI19502">#REF!</definedName>
    <definedName name="______________UNI19503">#REF!</definedName>
    <definedName name="______________UNI19504">#REF!</definedName>
    <definedName name="______________UNI19505">#REF!</definedName>
    <definedName name="______________UNI20100">#REF!</definedName>
    <definedName name="______________UNI20105">#REF!</definedName>
    <definedName name="______________UNI20110">#REF!</definedName>
    <definedName name="______________UNI20115">#REF!</definedName>
    <definedName name="______________UNI20130">#REF!</definedName>
    <definedName name="______________UNI20140">#REF!</definedName>
    <definedName name="______________UNI20145">#REF!</definedName>
    <definedName name="______________UNI20150">#REF!</definedName>
    <definedName name="______________UNI20155">#REF!</definedName>
    <definedName name="______________UNI20175">#REF!</definedName>
    <definedName name="______________UNI20185">#REF!</definedName>
    <definedName name="______________UNI20190">#REF!</definedName>
    <definedName name="______________UNI20195">#REF!</definedName>
    <definedName name="______________UNI20210">#REF!</definedName>
    <definedName name="______________VAL11100">#REF!</definedName>
    <definedName name="______________VAL11110">#REF!</definedName>
    <definedName name="______________VAL11115">#REF!</definedName>
    <definedName name="______________VAL11125">#REF!</definedName>
    <definedName name="______________VAL11130">#REF!</definedName>
    <definedName name="______________VAL11135">#REF!</definedName>
    <definedName name="______________VAL11145">#REF!</definedName>
    <definedName name="______________VAL11150">#REF!</definedName>
    <definedName name="______________VAL11165">#REF!</definedName>
    <definedName name="______________VAL11170">#REF!</definedName>
    <definedName name="______________VAL11180">#REF!</definedName>
    <definedName name="______________VAL11185">#REF!</definedName>
    <definedName name="______________VAL11220">#REF!</definedName>
    <definedName name="______________VAL12105">#REF!</definedName>
    <definedName name="______________VAL12555">#REF!</definedName>
    <definedName name="______________VAL12570">#REF!</definedName>
    <definedName name="______________VAL12575">#REF!</definedName>
    <definedName name="______________VAL12580">#REF!</definedName>
    <definedName name="______________VAL12600">#REF!</definedName>
    <definedName name="______________VAL12610">#REF!</definedName>
    <definedName name="______________VAL12630">#REF!</definedName>
    <definedName name="______________VAL12631">#REF!</definedName>
    <definedName name="______________VAL12640">#REF!</definedName>
    <definedName name="______________VAL12645">#REF!</definedName>
    <definedName name="______________VAL12665">#REF!</definedName>
    <definedName name="______________VAL12690">#REF!</definedName>
    <definedName name="______________VAL12700">#REF!</definedName>
    <definedName name="______________VAL12710">#REF!</definedName>
    <definedName name="______________VAL13111">#REF!</definedName>
    <definedName name="______________VAL13112">#REF!</definedName>
    <definedName name="______________VAL13121">#REF!</definedName>
    <definedName name="______________VAL13720">#REF!</definedName>
    <definedName name="______________VAL14100">#REF!</definedName>
    <definedName name="______________VAL14161">#REF!</definedName>
    <definedName name="______________VAL14195">#REF!</definedName>
    <definedName name="______________VAL14205">#REF!</definedName>
    <definedName name="______________VAL14260">#REF!</definedName>
    <definedName name="______________VAL14500">#REF!</definedName>
    <definedName name="______________VAL14515">#REF!</definedName>
    <definedName name="______________VAL14555">#REF!</definedName>
    <definedName name="______________VAL14565">#REF!</definedName>
    <definedName name="______________VAL15135">#REF!</definedName>
    <definedName name="______________VAL15140">#REF!</definedName>
    <definedName name="______________VAL15195">#REF!</definedName>
    <definedName name="______________VAL15225">#REF!</definedName>
    <definedName name="______________VAL15230">#REF!</definedName>
    <definedName name="______________VAL15515">#REF!</definedName>
    <definedName name="______________VAL15560">#REF!</definedName>
    <definedName name="______________VAL15565">#REF!</definedName>
    <definedName name="______________VAL15570">#REF!</definedName>
    <definedName name="______________VAL15575">#REF!</definedName>
    <definedName name="______________VAL15583">#REF!</definedName>
    <definedName name="______________VAL15590">#REF!</definedName>
    <definedName name="______________VAL15591">#REF!</definedName>
    <definedName name="______________VAL15610">#REF!</definedName>
    <definedName name="______________VAL15625">#REF!</definedName>
    <definedName name="______________VAL15635">#REF!</definedName>
    <definedName name="______________VAL15655">#REF!</definedName>
    <definedName name="______________VAL15665">#REF!</definedName>
    <definedName name="______________VAL16515">#REF!</definedName>
    <definedName name="______________VAL16535">#REF!</definedName>
    <definedName name="______________VAL17140">#REF!</definedName>
    <definedName name="______________VAL19500">#REF!</definedName>
    <definedName name="______________VAL19501">#REF!</definedName>
    <definedName name="______________VAL19502">#REF!</definedName>
    <definedName name="______________VAL19503">#REF!</definedName>
    <definedName name="______________VAL19504">#REF!</definedName>
    <definedName name="______________VAL19505">#REF!</definedName>
    <definedName name="______________VAL20100">#REF!</definedName>
    <definedName name="______________VAL20105">#REF!</definedName>
    <definedName name="______________VAL20110">#REF!</definedName>
    <definedName name="______________VAL20115">#REF!</definedName>
    <definedName name="______________VAL20130">#REF!</definedName>
    <definedName name="______________VAL20135">#REF!</definedName>
    <definedName name="______________VAL20140">#REF!</definedName>
    <definedName name="______________VAL20145">#REF!</definedName>
    <definedName name="______________VAL20150">#REF!</definedName>
    <definedName name="______________VAL20155">#REF!</definedName>
    <definedName name="______________VAL20175">#REF!</definedName>
    <definedName name="______________VAL20185">#REF!</definedName>
    <definedName name="______________VAL20190">#REF!</definedName>
    <definedName name="______________VAL20195">#REF!</definedName>
    <definedName name="______________VAL20210">#REF!</definedName>
    <definedName name="_____________UNI20135">#REF!</definedName>
    <definedName name="________RET1">[3]Regula!$J$36</definedName>
    <definedName name="______RET1">[3]Regula!$J$36</definedName>
    <definedName name="____RET1">[3]Regula!$J$36</definedName>
    <definedName name="___A1">"$#REF!.$#REF!$#REF!"</definedName>
    <definedName name="___GLB2">"$#REF!.$B$5:$G$2380"</definedName>
    <definedName name="___svi2">"$#REF!.$B$5:$F$103"</definedName>
    <definedName name="__A1">#REF!</definedName>
    <definedName name="__cab1">#REF!</definedName>
    <definedName name="__COM010201">#REF!</definedName>
    <definedName name="__COM010202">#REF!</definedName>
    <definedName name="__COM010205">#REF!</definedName>
    <definedName name="__COM010206">#REF!</definedName>
    <definedName name="__COM010210">#REF!</definedName>
    <definedName name="__COM010301">#REF!</definedName>
    <definedName name="__COM010401">#REF!</definedName>
    <definedName name="__COM010402">#REF!</definedName>
    <definedName name="__COM010407">#REF!</definedName>
    <definedName name="__COM010413">#REF!</definedName>
    <definedName name="__COM010501">#REF!</definedName>
    <definedName name="__COM010503">#REF!</definedName>
    <definedName name="__COM010505">#REF!</definedName>
    <definedName name="__COM010509">#REF!</definedName>
    <definedName name="__COM010512">#REF!</definedName>
    <definedName name="__COM010518">#REF!</definedName>
    <definedName name="__COM010519">#REF!</definedName>
    <definedName name="__COM010521">#REF!</definedName>
    <definedName name="__COM010523">#REF!</definedName>
    <definedName name="__COM010532">#REF!</definedName>
    <definedName name="__COM010533">#REF!</definedName>
    <definedName name="__COM010536">#REF!</definedName>
    <definedName name="__COM010701">#REF!</definedName>
    <definedName name="__COM010703">#REF!</definedName>
    <definedName name="__COM010705">#REF!</definedName>
    <definedName name="__COM010708">#REF!</definedName>
    <definedName name="__COM010710">#REF!</definedName>
    <definedName name="__COM010712">#REF!</definedName>
    <definedName name="__COM010717">#REF!</definedName>
    <definedName name="__COM010718">#REF!</definedName>
    <definedName name="__COM020201">#REF!</definedName>
    <definedName name="__COM020205">#REF!</definedName>
    <definedName name="__COM020211">#REF!</definedName>
    <definedName name="__COM020217">#REF!</definedName>
    <definedName name="__COM030102">#REF!</definedName>
    <definedName name="__COM030201">#REF!</definedName>
    <definedName name="__COM030303">#REF!</definedName>
    <definedName name="__COM030317">#REF!</definedName>
    <definedName name="__COM040101">#REF!</definedName>
    <definedName name="__COM040202">#REF!</definedName>
    <definedName name="__COM050103">#REF!</definedName>
    <definedName name="__COM050207">#REF!</definedName>
    <definedName name="__COM060101">#REF!</definedName>
    <definedName name="__COM080101">#REF!</definedName>
    <definedName name="__COM080310">#REF!</definedName>
    <definedName name="__COM090101">#REF!</definedName>
    <definedName name="__COM100302">#REF!</definedName>
    <definedName name="__COM110101">#REF!</definedName>
    <definedName name="__COM110104">#REF!</definedName>
    <definedName name="__COM110107">#REF!</definedName>
    <definedName name="__COM120101">#REF!</definedName>
    <definedName name="__COM120105">#REF!</definedName>
    <definedName name="__COM120106">#REF!</definedName>
    <definedName name="__COM120107">#REF!</definedName>
    <definedName name="__COM120110">#REF!</definedName>
    <definedName name="__COM120150">#REF!</definedName>
    <definedName name="__COM130101">#REF!</definedName>
    <definedName name="__COM130103">#REF!</definedName>
    <definedName name="__COM130304">#REF!</definedName>
    <definedName name="__COM130401">#REF!</definedName>
    <definedName name="__COM140102">#REF!</definedName>
    <definedName name="__COM140109">#REF!</definedName>
    <definedName name="__COM140113">#REF!</definedName>
    <definedName name="__COM140122">#REF!</definedName>
    <definedName name="__COM140126">#REF!</definedName>
    <definedName name="__COM140129">#REF!</definedName>
    <definedName name="__COM140135">#REF!</definedName>
    <definedName name="__COM140143">#REF!</definedName>
    <definedName name="__COM140145">#REF!</definedName>
    <definedName name="__COM150130">#REF!</definedName>
    <definedName name="__COM170101">#REF!</definedName>
    <definedName name="__COM170102">#REF!</definedName>
    <definedName name="__COM170103">#REF!</definedName>
    <definedName name="__GLB2">#REF!</definedName>
    <definedName name="__i3">#REF!</definedName>
    <definedName name="__MAO010201">#REF!</definedName>
    <definedName name="__MAO010202">#REF!</definedName>
    <definedName name="__MAO010205">#REF!</definedName>
    <definedName name="__MAO010206">#REF!</definedName>
    <definedName name="__MAO010210">#REF!</definedName>
    <definedName name="__MAO010401">#REF!</definedName>
    <definedName name="__MAO010402">#REF!</definedName>
    <definedName name="__MAO010407">#REF!</definedName>
    <definedName name="__MAO010413">#REF!</definedName>
    <definedName name="__MAO010501">#REF!</definedName>
    <definedName name="__MAO010503">#REF!</definedName>
    <definedName name="__MAO010505">#REF!</definedName>
    <definedName name="__MAO010509">#REF!</definedName>
    <definedName name="__MAO010512">#REF!</definedName>
    <definedName name="__MAO010518">#REF!</definedName>
    <definedName name="__MAO010519">#REF!</definedName>
    <definedName name="__MAO010521">#REF!</definedName>
    <definedName name="__MAO010523">#REF!</definedName>
    <definedName name="__MAO010532">#REF!</definedName>
    <definedName name="__MAO010533">#REF!</definedName>
    <definedName name="__MAO010536">#REF!</definedName>
    <definedName name="__MAO010701">#REF!</definedName>
    <definedName name="__MAO010703">#REF!</definedName>
    <definedName name="__MAO010705">#REF!</definedName>
    <definedName name="__MAO010708">#REF!</definedName>
    <definedName name="__MAO010710">#REF!</definedName>
    <definedName name="__MAO010712">#REF!</definedName>
    <definedName name="__MAO010717">#REF!</definedName>
    <definedName name="__MAO020201">#REF!</definedName>
    <definedName name="__MAO020205">#REF!</definedName>
    <definedName name="__MAO020211">#REF!</definedName>
    <definedName name="__MAO020217">#REF!</definedName>
    <definedName name="__MAO030102">#REF!</definedName>
    <definedName name="__MAO030201">#REF!</definedName>
    <definedName name="__MAO030303">#REF!</definedName>
    <definedName name="__MAO030317">#REF!</definedName>
    <definedName name="__MAO040101">#REF!</definedName>
    <definedName name="__MAO040202">#REF!</definedName>
    <definedName name="__MAO050103">#REF!</definedName>
    <definedName name="__MAO050207">#REF!</definedName>
    <definedName name="__MAO060101">#REF!</definedName>
    <definedName name="__MAO080310">#REF!</definedName>
    <definedName name="__MAO090101">#REF!</definedName>
    <definedName name="__MAO110101">#REF!</definedName>
    <definedName name="__MAO110104">#REF!</definedName>
    <definedName name="__MAO110107">#REF!</definedName>
    <definedName name="__MAO120101">#REF!</definedName>
    <definedName name="__MAO120105">#REF!</definedName>
    <definedName name="__MAO120106">#REF!</definedName>
    <definedName name="__MAO120107">#REF!</definedName>
    <definedName name="__MAO120110">#REF!</definedName>
    <definedName name="__MAO120150">#REF!</definedName>
    <definedName name="__MAO130101">#REF!</definedName>
    <definedName name="__MAO130103">#REF!</definedName>
    <definedName name="__MAO130304">#REF!</definedName>
    <definedName name="__MAO130401">#REF!</definedName>
    <definedName name="__MAO140102">#REF!</definedName>
    <definedName name="__MAO140109">#REF!</definedName>
    <definedName name="__MAO140113">#REF!</definedName>
    <definedName name="__MAO140122">#REF!</definedName>
    <definedName name="__MAO140126">#REF!</definedName>
    <definedName name="__MAO140129">#REF!</definedName>
    <definedName name="__MAO140135">#REF!</definedName>
    <definedName name="__MAO140143">#REF!</definedName>
    <definedName name="__MAO140145">#REF!</definedName>
    <definedName name="__MAT010301">#REF!</definedName>
    <definedName name="__MAT010401">#REF!</definedName>
    <definedName name="__MAT010402">#REF!</definedName>
    <definedName name="__MAT010407">#REF!</definedName>
    <definedName name="__MAT010413">#REF!</definedName>
    <definedName name="__MAT010536">#REF!</definedName>
    <definedName name="__MAT010703">#REF!</definedName>
    <definedName name="__MAT010708">#REF!</definedName>
    <definedName name="__MAT010710">#REF!</definedName>
    <definedName name="__MAT010718">#REF!</definedName>
    <definedName name="__MAT020201">#REF!</definedName>
    <definedName name="__MAT020205">#REF!</definedName>
    <definedName name="__MAT020211">#REF!</definedName>
    <definedName name="__MAT030102">#REF!</definedName>
    <definedName name="__MAT030201">#REF!</definedName>
    <definedName name="__MAT030303">#REF!</definedName>
    <definedName name="__MAT030317">#REF!</definedName>
    <definedName name="__MAT040101">#REF!</definedName>
    <definedName name="__MAT040202">#REF!</definedName>
    <definedName name="__MAT050103">#REF!</definedName>
    <definedName name="__MAT050207">#REF!</definedName>
    <definedName name="__MAT060101">#REF!</definedName>
    <definedName name="__MAT080101">#REF!</definedName>
    <definedName name="__MAT080310">#REF!</definedName>
    <definedName name="__MAT090101">#REF!</definedName>
    <definedName name="__MAT100302">#REF!</definedName>
    <definedName name="__MAT110101">#REF!</definedName>
    <definedName name="__MAT110104">#REF!</definedName>
    <definedName name="__MAT110107">#REF!</definedName>
    <definedName name="__MAT120101">#REF!</definedName>
    <definedName name="__MAT120105">#REF!</definedName>
    <definedName name="__MAT120106">#REF!</definedName>
    <definedName name="__MAT120107">#REF!</definedName>
    <definedName name="__MAT120110">#REF!</definedName>
    <definedName name="__MAT120150">#REF!</definedName>
    <definedName name="__MAT130101">#REF!</definedName>
    <definedName name="__MAT130103">#REF!</definedName>
    <definedName name="__MAT130304">#REF!</definedName>
    <definedName name="__MAT130401">#REF!</definedName>
    <definedName name="__MAT140102">#REF!</definedName>
    <definedName name="__MAT140109">#REF!</definedName>
    <definedName name="__MAT140113">#REF!</definedName>
    <definedName name="__MAT140122">#REF!</definedName>
    <definedName name="__MAT140126">#REF!</definedName>
    <definedName name="__MAT140129">#REF!</definedName>
    <definedName name="__MAT140135">#REF!</definedName>
    <definedName name="__MAT140143">#REF!</definedName>
    <definedName name="__MAT140145">#REF!</definedName>
    <definedName name="__MAT150130">#REF!</definedName>
    <definedName name="__MAT170101">#REF!</definedName>
    <definedName name="__MAT170102">#REF!</definedName>
    <definedName name="__MAT170103">#REF!</definedName>
    <definedName name="__PRE010201">#REF!</definedName>
    <definedName name="__PRE010202">#REF!</definedName>
    <definedName name="__PRE010205">#REF!</definedName>
    <definedName name="__PRE010206">#REF!</definedName>
    <definedName name="__PRE010210">#REF!</definedName>
    <definedName name="__PRE010301">#REF!</definedName>
    <definedName name="__PRE010401">#REF!</definedName>
    <definedName name="__PRE010402">#REF!</definedName>
    <definedName name="__PRE010407">#REF!</definedName>
    <definedName name="__PRE010413">#REF!</definedName>
    <definedName name="__PRE010501">#REF!</definedName>
    <definedName name="__PRE010503">#REF!</definedName>
    <definedName name="__PRE010505">#REF!</definedName>
    <definedName name="__PRE010509">#REF!</definedName>
    <definedName name="__PRE010512">#REF!</definedName>
    <definedName name="__PRE010518">#REF!</definedName>
    <definedName name="__PRE010519">#REF!</definedName>
    <definedName name="__PRE010521">#REF!</definedName>
    <definedName name="__PRE010523">#REF!</definedName>
    <definedName name="__PRE010532">#REF!</definedName>
    <definedName name="__PRE010533">#REF!</definedName>
    <definedName name="__PRE010536">#REF!</definedName>
    <definedName name="__PRE010701">#REF!</definedName>
    <definedName name="__PRE010703">#REF!</definedName>
    <definedName name="__PRE010705">#REF!</definedName>
    <definedName name="__PRE010708">#REF!</definedName>
    <definedName name="__PRE010710">#REF!</definedName>
    <definedName name="__PRE010712">#REF!</definedName>
    <definedName name="__PRE010717">#REF!</definedName>
    <definedName name="__PRE010718">#REF!</definedName>
    <definedName name="__PRE020201">#REF!</definedName>
    <definedName name="__PRE020205">#REF!</definedName>
    <definedName name="__PRE020211">#REF!</definedName>
    <definedName name="__PRE020217">#REF!</definedName>
    <definedName name="__PRE030102">#REF!</definedName>
    <definedName name="__PRE030201">#REF!</definedName>
    <definedName name="__PRE030303">#REF!</definedName>
    <definedName name="__PRE030317">#REF!</definedName>
    <definedName name="__PRE040101">#REF!</definedName>
    <definedName name="__PRE040202">#REF!</definedName>
    <definedName name="__PRE050103">#REF!</definedName>
    <definedName name="__PRE050207">#REF!</definedName>
    <definedName name="__PRE060101">#REF!</definedName>
    <definedName name="__PRE080101">#REF!</definedName>
    <definedName name="__PRE080310">#REF!</definedName>
    <definedName name="__PRE090101">#REF!</definedName>
    <definedName name="__PRE100302">#REF!</definedName>
    <definedName name="__PRE110101">#REF!</definedName>
    <definedName name="__PRE110104">#REF!</definedName>
    <definedName name="__PRE110107">#REF!</definedName>
    <definedName name="__PRE120101">#REF!</definedName>
    <definedName name="__PRE120105">#REF!</definedName>
    <definedName name="__PRE120106">#REF!</definedName>
    <definedName name="__PRE120107">#REF!</definedName>
    <definedName name="__PRE120110">#REF!</definedName>
    <definedName name="__PRE120150">#REF!</definedName>
    <definedName name="__PRE130101">#REF!</definedName>
    <definedName name="__PRE130103">#REF!</definedName>
    <definedName name="__PRE130304">#REF!</definedName>
    <definedName name="__PRE130401">#REF!</definedName>
    <definedName name="__PRE140102">#REF!</definedName>
    <definedName name="__PRE140109">#REF!</definedName>
    <definedName name="__PRE140113">#REF!</definedName>
    <definedName name="__PRE140122">#REF!</definedName>
    <definedName name="__PRE140126">#REF!</definedName>
    <definedName name="__PRE140129">#REF!</definedName>
    <definedName name="__PRE140135">#REF!</definedName>
    <definedName name="__PRE140143">#REF!</definedName>
    <definedName name="__PRE140145">#REF!</definedName>
    <definedName name="__PRE150130">#REF!</definedName>
    <definedName name="__PRE170101">#REF!</definedName>
    <definedName name="__PRE170102">#REF!</definedName>
    <definedName name="__PRE170103">#REF!</definedName>
    <definedName name="__QUA010201">#REF!</definedName>
    <definedName name="__QUA010202">#REF!</definedName>
    <definedName name="__QUA010205">#REF!</definedName>
    <definedName name="__QUA010206">#REF!</definedName>
    <definedName name="__QUA010210">#REF!</definedName>
    <definedName name="__QUA010301">#REF!</definedName>
    <definedName name="__QUA010401">#REF!</definedName>
    <definedName name="__QUA010402">#REF!</definedName>
    <definedName name="__QUA010407">#REF!</definedName>
    <definedName name="__QUA010413">#REF!</definedName>
    <definedName name="__QUA010501">#REF!</definedName>
    <definedName name="__QUA010503">#REF!</definedName>
    <definedName name="__QUA010505">#REF!</definedName>
    <definedName name="__QUA010509">#REF!</definedName>
    <definedName name="__QUA010512">#REF!</definedName>
    <definedName name="__QUA010518">#REF!</definedName>
    <definedName name="__QUA010519">#REF!</definedName>
    <definedName name="__QUA010521">#REF!</definedName>
    <definedName name="__QUA010523">#REF!</definedName>
    <definedName name="__QUA010532">#REF!</definedName>
    <definedName name="__QUA010533">#REF!</definedName>
    <definedName name="__QUA010536">#REF!</definedName>
    <definedName name="__QUA010701">#REF!</definedName>
    <definedName name="__QUA010703">#REF!</definedName>
    <definedName name="__QUA010705">#REF!</definedName>
    <definedName name="__QUA010708">#REF!</definedName>
    <definedName name="__QUA010710">#REF!</definedName>
    <definedName name="__QUA010712">#REF!</definedName>
    <definedName name="__QUA010717">#REF!</definedName>
    <definedName name="__QUA010718">#REF!</definedName>
    <definedName name="__QUA020201">#REF!</definedName>
    <definedName name="__QUA020205">#REF!</definedName>
    <definedName name="__QUA020211">#REF!</definedName>
    <definedName name="__QUA020217">#REF!</definedName>
    <definedName name="__QUA030102">#REF!</definedName>
    <definedName name="__QUA030201">#REF!</definedName>
    <definedName name="__QUA030303">#REF!</definedName>
    <definedName name="__QUA030317">#REF!</definedName>
    <definedName name="__QUA040101">#REF!</definedName>
    <definedName name="__QUA040202">#REF!</definedName>
    <definedName name="__QUA050103">#REF!</definedName>
    <definedName name="__QUA050207">#REF!</definedName>
    <definedName name="__QUA060101">#REF!</definedName>
    <definedName name="__QUA080101">#REF!</definedName>
    <definedName name="__QUA080310">#REF!</definedName>
    <definedName name="__QUA090101">#REF!</definedName>
    <definedName name="__QUA100302">#REF!</definedName>
    <definedName name="__QUA110101">#REF!</definedName>
    <definedName name="__QUA110104">#REF!</definedName>
    <definedName name="__QUA110107">#REF!</definedName>
    <definedName name="__QUA120101">#REF!</definedName>
    <definedName name="__QUA120105">#REF!</definedName>
    <definedName name="__QUA120106">#REF!</definedName>
    <definedName name="__QUA120107">#REF!</definedName>
    <definedName name="__QUA120110">#REF!</definedName>
    <definedName name="__QUA120150">#REF!</definedName>
    <definedName name="__QUA130101">#REF!</definedName>
    <definedName name="__QUA130103">#REF!</definedName>
    <definedName name="__QUA130304">#REF!</definedName>
    <definedName name="__QUA130401">#REF!</definedName>
    <definedName name="__QUA140102">#REF!</definedName>
    <definedName name="__QUA140109">#REF!</definedName>
    <definedName name="__QUA140113">#REF!</definedName>
    <definedName name="__QUA140122">#REF!</definedName>
    <definedName name="__QUA140126">#REF!</definedName>
    <definedName name="__QUA140129">#REF!</definedName>
    <definedName name="__QUA140135">#REF!</definedName>
    <definedName name="__QUA140143">#REF!</definedName>
    <definedName name="__QUA140145">#REF!</definedName>
    <definedName name="__QUA150130">#REF!</definedName>
    <definedName name="__QUA170101">#REF!</definedName>
    <definedName name="__QUA170102">#REF!</definedName>
    <definedName name="__QUA170103">#REF!</definedName>
    <definedName name="__R">#REF!</definedName>
    <definedName name="__REC11100">#REF!</definedName>
    <definedName name="__REC11110">#REF!</definedName>
    <definedName name="__REC11115">#REF!</definedName>
    <definedName name="__REC11125">#REF!</definedName>
    <definedName name="__REC11130">#REF!</definedName>
    <definedName name="__REC11135">#REF!</definedName>
    <definedName name="__REC11145">#REF!</definedName>
    <definedName name="__REC11150">#REF!</definedName>
    <definedName name="__REC11165">#REF!</definedName>
    <definedName name="__REC11170">#REF!</definedName>
    <definedName name="__REC11180">#REF!</definedName>
    <definedName name="__REC11185">#REF!</definedName>
    <definedName name="__REC11220">#REF!</definedName>
    <definedName name="__REC12105">#REF!</definedName>
    <definedName name="__REC12555">#REF!</definedName>
    <definedName name="__REC12570">#REF!</definedName>
    <definedName name="__REC12575">#REF!</definedName>
    <definedName name="__REC12580">#REF!</definedName>
    <definedName name="__REC12600">#REF!</definedName>
    <definedName name="__REC12610">#REF!</definedName>
    <definedName name="__REC12630">#REF!</definedName>
    <definedName name="__REC12631">#REF!</definedName>
    <definedName name="__REC12640">#REF!</definedName>
    <definedName name="__REC12645">#REF!</definedName>
    <definedName name="__REC12665">#REF!</definedName>
    <definedName name="__REC12690">#REF!</definedName>
    <definedName name="__REC12700">#REF!</definedName>
    <definedName name="__REC12710">#REF!</definedName>
    <definedName name="__REC13111">#REF!</definedName>
    <definedName name="__REC13112">#REF!</definedName>
    <definedName name="__REC13121">#REF!</definedName>
    <definedName name="__REC13720">#REF!</definedName>
    <definedName name="__REC14100">#REF!</definedName>
    <definedName name="__REC14161">#REF!</definedName>
    <definedName name="__REC14195">#REF!</definedName>
    <definedName name="__REC14205">#REF!</definedName>
    <definedName name="__REC14260">#REF!</definedName>
    <definedName name="__REC14500">#REF!</definedName>
    <definedName name="__REC14515">#REF!</definedName>
    <definedName name="__REC14555">#REF!</definedName>
    <definedName name="__REC14565">#REF!</definedName>
    <definedName name="__REC15135">#REF!</definedName>
    <definedName name="__REC15140">#REF!</definedName>
    <definedName name="__REC15195">#REF!</definedName>
    <definedName name="__REC15225">#REF!</definedName>
    <definedName name="__REC15230">#REF!</definedName>
    <definedName name="__REC15515">#REF!</definedName>
    <definedName name="__REC15560">#REF!</definedName>
    <definedName name="__REC15565">#REF!</definedName>
    <definedName name="__REC15570">#REF!</definedName>
    <definedName name="__REC15575">#REF!</definedName>
    <definedName name="__REC15583">#REF!</definedName>
    <definedName name="__REC15590">#REF!</definedName>
    <definedName name="__REC15591">#REF!</definedName>
    <definedName name="__REC15610">#REF!</definedName>
    <definedName name="__REC15625">#REF!</definedName>
    <definedName name="__REC15635">#REF!</definedName>
    <definedName name="__REC15655">#REF!</definedName>
    <definedName name="__REC15665">#REF!</definedName>
    <definedName name="__REC16515">#REF!</definedName>
    <definedName name="__REC16535">#REF!</definedName>
    <definedName name="__REC17140">#REF!</definedName>
    <definedName name="__REC19500">#REF!</definedName>
    <definedName name="__REC19501">#REF!</definedName>
    <definedName name="__REC19502">#REF!</definedName>
    <definedName name="__REC19503">#REF!</definedName>
    <definedName name="__REC19504">#REF!</definedName>
    <definedName name="__REC19505">#REF!</definedName>
    <definedName name="__REC20100">#REF!</definedName>
    <definedName name="__REC20105">#REF!</definedName>
    <definedName name="__REC20110">#REF!</definedName>
    <definedName name="__REC20115">#REF!</definedName>
    <definedName name="__REC20130">#REF!</definedName>
    <definedName name="__REC20135">#REF!</definedName>
    <definedName name="__REC20140">#REF!</definedName>
    <definedName name="__REC20145">#REF!</definedName>
    <definedName name="__REC20150">#REF!</definedName>
    <definedName name="__REC20155">#REF!</definedName>
    <definedName name="__REC20175">#REF!</definedName>
    <definedName name="__REC20185">#REF!</definedName>
    <definedName name="__REC20190">#REF!</definedName>
    <definedName name="__REC20195">#REF!</definedName>
    <definedName name="__REC20210">#REF!</definedName>
    <definedName name="__RET1">[3]Regula!$J$36</definedName>
    <definedName name="__svi2">#REF!</definedName>
    <definedName name="__UNI11100">#REF!</definedName>
    <definedName name="__UNI11110">#REF!</definedName>
    <definedName name="__UNI11115">#REF!</definedName>
    <definedName name="__UNI11125">#REF!</definedName>
    <definedName name="__UNI11130">#REF!</definedName>
    <definedName name="__UNI11135">#REF!</definedName>
    <definedName name="__UNI11145">#REF!</definedName>
    <definedName name="__UNI11150">#REF!</definedName>
    <definedName name="__UNI11165">#REF!</definedName>
    <definedName name="__UNI11170">#REF!</definedName>
    <definedName name="__UNI11180">#REF!</definedName>
    <definedName name="__UNI11185">#REF!</definedName>
    <definedName name="__UNI11220">#REF!</definedName>
    <definedName name="__UNI12105">#REF!</definedName>
    <definedName name="__UNI12555">#REF!</definedName>
    <definedName name="__UNI12570">#REF!</definedName>
    <definedName name="__UNI12575">#REF!</definedName>
    <definedName name="__UNI12580">#REF!</definedName>
    <definedName name="__UNI12600">#REF!</definedName>
    <definedName name="__UNI12610">#REF!</definedName>
    <definedName name="__UNI12630">#REF!</definedName>
    <definedName name="__UNI12631">#REF!</definedName>
    <definedName name="__UNI12640">#REF!</definedName>
    <definedName name="__UNI12645">#REF!</definedName>
    <definedName name="__UNI12665">#REF!</definedName>
    <definedName name="__UNI12690">#REF!</definedName>
    <definedName name="__UNI12700">#REF!</definedName>
    <definedName name="__UNI12710">#REF!</definedName>
    <definedName name="__UNI13111">#REF!</definedName>
    <definedName name="__UNI13112">#REF!</definedName>
    <definedName name="__UNI13121">#REF!</definedName>
    <definedName name="__UNI13720">#REF!</definedName>
    <definedName name="__UNI14100">#REF!</definedName>
    <definedName name="__UNI14161">#REF!</definedName>
    <definedName name="__UNI14195">#REF!</definedName>
    <definedName name="__UNI14205">#REF!</definedName>
    <definedName name="__UNI14260">#REF!</definedName>
    <definedName name="__UNI14500">#REF!</definedName>
    <definedName name="__UNI14515">#REF!</definedName>
    <definedName name="__UNI14555">#REF!</definedName>
    <definedName name="__UNI14565">#REF!</definedName>
    <definedName name="__UNI15135">#REF!</definedName>
    <definedName name="__UNI15140">#REF!</definedName>
    <definedName name="__UNI15195">#REF!</definedName>
    <definedName name="__UNI15225">#REF!</definedName>
    <definedName name="__UNI15230">#REF!</definedName>
    <definedName name="__UNI15515">#REF!</definedName>
    <definedName name="__UNI15560">#REF!</definedName>
    <definedName name="__UNI15565">#REF!</definedName>
    <definedName name="__UNI15570">#REF!</definedName>
    <definedName name="__UNI15575">#REF!</definedName>
    <definedName name="__UNI15583">#REF!</definedName>
    <definedName name="__UNI15590">#REF!</definedName>
    <definedName name="__UNI15591">#REF!</definedName>
    <definedName name="__UNI15610">#REF!</definedName>
    <definedName name="__UNI15625">#REF!</definedName>
    <definedName name="__UNI15635">#REF!</definedName>
    <definedName name="__UNI15655">#REF!</definedName>
    <definedName name="__UNI15665">#REF!</definedName>
    <definedName name="__UNI16515">#REF!</definedName>
    <definedName name="__UNI16535">#REF!</definedName>
    <definedName name="__UNI17140">#REF!</definedName>
    <definedName name="__UNI19500">#REF!</definedName>
    <definedName name="__UNI19501">#REF!</definedName>
    <definedName name="__UNI19502">#REF!</definedName>
    <definedName name="__UNI19503">#REF!</definedName>
    <definedName name="__UNI19504">#REF!</definedName>
    <definedName name="__UNI19505">#REF!</definedName>
    <definedName name="__UNI20100">#REF!</definedName>
    <definedName name="__UNI20105">#REF!</definedName>
    <definedName name="__UNI20110">#REF!</definedName>
    <definedName name="__UNI20115">#REF!</definedName>
    <definedName name="__UNI20130">#REF!</definedName>
    <definedName name="__UNI20135">#REF!</definedName>
    <definedName name="__UNI20140">#REF!</definedName>
    <definedName name="__UNI20145">#REF!</definedName>
    <definedName name="__UNI20150">#REF!</definedName>
    <definedName name="__UNI20155">#REF!</definedName>
    <definedName name="__UNI20175">#REF!</definedName>
    <definedName name="__UNI20185">#REF!</definedName>
    <definedName name="__UNI20190">#REF!</definedName>
    <definedName name="__UNI20195">#REF!</definedName>
    <definedName name="__UNI20210">#REF!</definedName>
    <definedName name="__VAL11100">#REF!</definedName>
    <definedName name="__VAL11110">#REF!</definedName>
    <definedName name="__VAL11115">#REF!</definedName>
    <definedName name="__VAL11125">#REF!</definedName>
    <definedName name="__VAL11130">#REF!</definedName>
    <definedName name="__VAL11135">#REF!</definedName>
    <definedName name="__VAL11145">#REF!</definedName>
    <definedName name="__VAL11150">#REF!</definedName>
    <definedName name="__VAL11165">#REF!</definedName>
    <definedName name="__VAL11170">#REF!</definedName>
    <definedName name="__VAL11180">#REF!</definedName>
    <definedName name="__VAL11185">#REF!</definedName>
    <definedName name="__VAL11220">#REF!</definedName>
    <definedName name="__VAL12105">#REF!</definedName>
    <definedName name="__VAL12555">#REF!</definedName>
    <definedName name="__VAL12570">#REF!</definedName>
    <definedName name="__VAL12575">#REF!</definedName>
    <definedName name="__VAL12580">#REF!</definedName>
    <definedName name="__VAL12600">#REF!</definedName>
    <definedName name="__VAL12610">#REF!</definedName>
    <definedName name="__VAL12630">#REF!</definedName>
    <definedName name="__VAL12631">#REF!</definedName>
    <definedName name="__VAL12640">#REF!</definedName>
    <definedName name="__VAL12645">#REF!</definedName>
    <definedName name="__VAL12665">#REF!</definedName>
    <definedName name="__VAL12690">#REF!</definedName>
    <definedName name="__VAL12700">#REF!</definedName>
    <definedName name="__VAL12710">#REF!</definedName>
    <definedName name="__VAL13111">#REF!</definedName>
    <definedName name="__VAL13112">#REF!</definedName>
    <definedName name="__VAL13121">#REF!</definedName>
    <definedName name="__VAL13720">#REF!</definedName>
    <definedName name="__VAL14100">#REF!</definedName>
    <definedName name="__VAL14161">#REF!</definedName>
    <definedName name="__VAL14195">#REF!</definedName>
    <definedName name="__VAL14205">#REF!</definedName>
    <definedName name="__VAL14260">#REF!</definedName>
    <definedName name="__VAL14500">#REF!</definedName>
    <definedName name="__VAL14515">#REF!</definedName>
    <definedName name="__VAL14555">#REF!</definedName>
    <definedName name="__VAL14565">#REF!</definedName>
    <definedName name="__VAL15135">#REF!</definedName>
    <definedName name="__VAL15140">#REF!</definedName>
    <definedName name="__VAL15195">#REF!</definedName>
    <definedName name="__VAL15225">#REF!</definedName>
    <definedName name="__VAL15230">#REF!</definedName>
    <definedName name="__VAL15515">#REF!</definedName>
    <definedName name="__VAL15560">#REF!</definedName>
    <definedName name="__VAL15565">#REF!</definedName>
    <definedName name="__VAL15570">#REF!</definedName>
    <definedName name="__VAL15575">#REF!</definedName>
    <definedName name="__VAL15583">#REF!</definedName>
    <definedName name="__VAL15590">#REF!</definedName>
    <definedName name="__VAL15591">#REF!</definedName>
    <definedName name="__VAL15610">#REF!</definedName>
    <definedName name="__VAL15625">#REF!</definedName>
    <definedName name="__VAL15635">#REF!</definedName>
    <definedName name="__VAL15655">#REF!</definedName>
    <definedName name="__VAL15665">#REF!</definedName>
    <definedName name="__VAL16515">#REF!</definedName>
    <definedName name="__VAL16535">#REF!</definedName>
    <definedName name="__VAL17140">#REF!</definedName>
    <definedName name="__VAL19500">#REF!</definedName>
    <definedName name="__VAL19501">#REF!</definedName>
    <definedName name="__VAL19502">#REF!</definedName>
    <definedName name="__VAL19503">#REF!</definedName>
    <definedName name="__VAL19504">#REF!</definedName>
    <definedName name="__VAL19505">#REF!</definedName>
    <definedName name="__VAL20100">#REF!</definedName>
    <definedName name="__VAL20105">#REF!</definedName>
    <definedName name="__VAL20110">#REF!</definedName>
    <definedName name="__VAL20115">#REF!</definedName>
    <definedName name="__VAL20130">#REF!</definedName>
    <definedName name="__VAL20135">#REF!</definedName>
    <definedName name="__VAL20140">#REF!</definedName>
    <definedName name="__VAL20145">#REF!</definedName>
    <definedName name="__VAL20150">#REF!</definedName>
    <definedName name="__VAL20155">#REF!</definedName>
    <definedName name="__VAL20175">#REF!</definedName>
    <definedName name="__VAL20185">#REF!</definedName>
    <definedName name="__VAL20190">#REF!</definedName>
    <definedName name="__VAL20195">#REF!</definedName>
    <definedName name="__VAL20210">#REF!</definedName>
    <definedName name="_1Excel_BuiltIn_Print_Area_4_1">"$#REF!.$A$1:$H$12"</definedName>
    <definedName name="_A1">"$#REF!.$#REF!$#REF!"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GLB2">"$#REF!.$B$5:$G$2380"</definedName>
    <definedName name="_i">#REF!</definedName>
    <definedName name="_i3">#REF!</definedName>
    <definedName name="_l">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s">#REF!</definedName>
    <definedName name="_svi2">"$#REF!.$B$5:$F$103"</definedName>
    <definedName name="_t">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A">"$#REF!.$#REF!$#REF!"</definedName>
    <definedName name="A_10">"$#REF!.$#REF!$#REF!"</definedName>
    <definedName name="A_15">#REF!</definedName>
    <definedName name="A_16">#REF!</definedName>
    <definedName name="A_17">#REF!</definedName>
    <definedName name="A_18">#REF!</definedName>
    <definedName name="A_19">#REF!</definedName>
    <definedName name="A_20">#REF!</definedName>
    <definedName name="A_21">#REF!</definedName>
    <definedName name="A_22">#REF!</definedName>
    <definedName name="A_23">#REF!</definedName>
    <definedName name="A_24">#REF!</definedName>
    <definedName name="A_25">#REF!</definedName>
    <definedName name="A_26">#REF!</definedName>
    <definedName name="A_27">#REF!</definedName>
    <definedName name="A_28">#REF!</definedName>
    <definedName name="A_29">#REF!</definedName>
    <definedName name="A_30">#REF!</definedName>
    <definedName name="A_31">#REF!</definedName>
    <definedName name="A_32">#REF!</definedName>
    <definedName name="A_33">#REF!</definedName>
    <definedName name="A_34">#REF!</definedName>
    <definedName name="A_35">#REF!</definedName>
    <definedName name="A_36">#REF!</definedName>
    <definedName name="A_38">#REF!</definedName>
    <definedName name="A1_36">#REF!</definedName>
    <definedName name="AA">#REF!</definedName>
    <definedName name="AA_36">#REF!</definedName>
    <definedName name="ANTIGA">"$#REF!.$A$4:$F$2050"</definedName>
    <definedName name="ANTIGA_10">"$#REF!.$A$4:$F$2050"</definedName>
    <definedName name="ANTIGA_15">#REF!</definedName>
    <definedName name="ANTIGA_16">#REF!</definedName>
    <definedName name="ANTIGA_17">#REF!</definedName>
    <definedName name="ANTIGA_18">#REF!</definedName>
    <definedName name="ANTIGA_19">#REF!</definedName>
    <definedName name="ANTIGA_20">#REF!</definedName>
    <definedName name="ANTIGA_21">#REF!</definedName>
    <definedName name="ANTIGA_22">#REF!</definedName>
    <definedName name="ANTIGA_23">#REF!</definedName>
    <definedName name="ANTIGA_24">#REF!</definedName>
    <definedName name="ANTIGA_25">#REF!</definedName>
    <definedName name="ANTIGA_26">#REF!</definedName>
    <definedName name="ANTIGA_27">#REF!</definedName>
    <definedName name="ANTIGA_28">#REF!</definedName>
    <definedName name="ANTIGA_29">#REF!</definedName>
    <definedName name="ANTIGA_30">#REF!</definedName>
    <definedName name="ANTIGA_31">#REF!</definedName>
    <definedName name="ANTIGA_32">#REF!</definedName>
    <definedName name="ANTIGA_33">#REF!</definedName>
    <definedName name="ANTIGA_34">#REF!</definedName>
    <definedName name="ANTIGA_35">#REF!</definedName>
    <definedName name="ANTIGA_36">#REF!</definedName>
    <definedName name="ANTIGA_38">#REF!</definedName>
    <definedName name="AR">#REF!</definedName>
    <definedName name="_xlnm.Print_Area" localSheetId="6">CPUs!$A$1:$R$277</definedName>
    <definedName name="_xlnm.Print_Area" localSheetId="4">'CRONOGRAMA FÍSICO-FINANCEIRO'!$A$1:$AC$18</definedName>
    <definedName name="_xlnm.Print_Area" localSheetId="3">'ENCARGOS SOCIAIS'!$A$1:$F$43</definedName>
    <definedName name="_xlnm.Print_Area" localSheetId="7">ESCOPO!$A$1:$J$31</definedName>
    <definedName name="_xlnm.Print_Area" localSheetId="2">'FATOR K'!$A$1:$H$44</definedName>
    <definedName name="_xlnm.Print_Area" localSheetId="1">'PLAN ORÇAMENTARIA'!$A$1:$M$38</definedName>
    <definedName name="_xlnm.Print_Area" localSheetId="0">RESUMO!$A$1:$G$19</definedName>
    <definedName name="_xlnm.Print_Area" localSheetId="5">'TABELA SALARIAL'!$A$1:$M$28</definedName>
    <definedName name="_xlnm.Print_Area">#REF!</definedName>
    <definedName name="Área_impressão_IM">#REF!</definedName>
    <definedName name="aux">"$#REF!.$A$3:$D$235"</definedName>
    <definedName name="aux_10">"$#REF!.$A$3:$D$235"</definedName>
    <definedName name="aux_15">#REF!</definedName>
    <definedName name="aux_16">#REF!</definedName>
    <definedName name="aux_17">#REF!</definedName>
    <definedName name="aux_18">#REF!</definedName>
    <definedName name="aux_19">#REF!</definedName>
    <definedName name="aux_20">#REF!</definedName>
    <definedName name="aux_21">#REF!</definedName>
    <definedName name="aux_22">#REF!</definedName>
    <definedName name="aux_23">#REF!</definedName>
    <definedName name="aux_24">#REF!</definedName>
    <definedName name="aux_25">#REF!</definedName>
    <definedName name="aux_26">#REF!</definedName>
    <definedName name="aux_27">#REF!</definedName>
    <definedName name="aux_28">#REF!</definedName>
    <definedName name="aux_29">#REF!</definedName>
    <definedName name="aux_30">#REF!</definedName>
    <definedName name="aux_31">#REF!</definedName>
    <definedName name="aux_32">#REF!</definedName>
    <definedName name="aux_33">#REF!</definedName>
    <definedName name="aux_34">#REF!</definedName>
    <definedName name="aux_35">#REF!</definedName>
    <definedName name="aux_36">#REF!</definedName>
    <definedName name="aux_38">#REF!</definedName>
    <definedName name="auxiliar">"$#REF!.$A$1:$D$240"</definedName>
    <definedName name="auxiliar_10">"$#REF!.$A$1:$D$240"</definedName>
    <definedName name="auxiliar_15">#REF!</definedName>
    <definedName name="auxiliar_16">#REF!</definedName>
    <definedName name="auxiliar_17">#REF!</definedName>
    <definedName name="auxiliar_18">#REF!</definedName>
    <definedName name="auxiliar_19">#REF!</definedName>
    <definedName name="auxiliar_20">#REF!</definedName>
    <definedName name="auxiliar_21">#REF!</definedName>
    <definedName name="auxiliar_22">#REF!</definedName>
    <definedName name="auxiliar_23">#REF!</definedName>
    <definedName name="auxiliar_24">#REF!</definedName>
    <definedName name="auxiliar_25">#REF!</definedName>
    <definedName name="auxiliar_26">#REF!</definedName>
    <definedName name="auxiliar_27">#REF!</definedName>
    <definedName name="auxiliar_28">#REF!</definedName>
    <definedName name="auxiliar_29">#REF!</definedName>
    <definedName name="auxiliar_30">#REF!</definedName>
    <definedName name="auxiliar_31">#REF!</definedName>
    <definedName name="auxiliar_32">#REF!</definedName>
    <definedName name="auxiliar_33">#REF!</definedName>
    <definedName name="auxiliar_34">#REF!</definedName>
    <definedName name="auxiliar_35">#REF!</definedName>
    <definedName name="auxiliar_36">#REF!</definedName>
    <definedName name="auxiliar_38">#REF!</definedName>
    <definedName name="B">"$#REF!.$#REF!$#REF!"</definedName>
    <definedName name="B_10">"$#REF!.$#REF!$#REF!"</definedName>
    <definedName name="B_15">#REF!</definedName>
    <definedName name="B_16">#REF!</definedName>
    <definedName name="B_17">#REF!</definedName>
    <definedName name="B_18">#REF!</definedName>
    <definedName name="B_19">#REF!</definedName>
    <definedName name="B_20">#REF!</definedName>
    <definedName name="B_21">#REF!</definedName>
    <definedName name="B_22">#REF!</definedName>
    <definedName name="B_23">#REF!</definedName>
    <definedName name="B_36">#REF!</definedName>
    <definedName name="B_38">#REF!</definedName>
    <definedName name="bdi">"$#REF!.$D$#REF!"</definedName>
    <definedName name="BDI.">#REF!</definedName>
    <definedName name="BDI._36">#REF!</definedName>
    <definedName name="bdi_10">"$#REF!.$D$#REF!"</definedName>
    <definedName name="bdi_15">#REF!</definedName>
    <definedName name="bdi_16">#REF!</definedName>
    <definedName name="bdi_17">#REF!</definedName>
    <definedName name="bdi_18">#REF!</definedName>
    <definedName name="bdi_19">#REF!</definedName>
    <definedName name="bdi_20">#REF!</definedName>
    <definedName name="bdi_21">#REF!</definedName>
    <definedName name="bdi_22">#REF!</definedName>
    <definedName name="bdi_23">#REF!</definedName>
    <definedName name="bdi_24">#REF!</definedName>
    <definedName name="bdi_25">#REF!</definedName>
    <definedName name="bdi_26">#REF!</definedName>
    <definedName name="bdi_27">#REF!</definedName>
    <definedName name="bdi_28">#REF!</definedName>
    <definedName name="bdi_29">#REF!</definedName>
    <definedName name="bdi_30">#REF!</definedName>
    <definedName name="bdi_31">#REF!</definedName>
    <definedName name="bdi_32">#REF!</definedName>
    <definedName name="bdi_33">#REF!</definedName>
    <definedName name="bdi_34">#REF!</definedName>
    <definedName name="bdi_35">#REF!</definedName>
    <definedName name="bdi_36">#REF!</definedName>
    <definedName name="bdi_38">#REF!</definedName>
    <definedName name="Bomba_putzmeister">"$#REF!.$B$3:$B$690"</definedName>
    <definedName name="Bomba_putzmeister_10">"$#REF!.$B$3:$B$690"</definedName>
    <definedName name="Bomba_putzmeister_15">#REF!</definedName>
    <definedName name="Bomba_putzmeister_16">#REF!</definedName>
    <definedName name="Bomba_putzmeister_17">#REF!</definedName>
    <definedName name="Bomba_putzmeister_18">#REF!</definedName>
    <definedName name="Bomba_putzmeister_19">#REF!</definedName>
    <definedName name="Bomba_putzmeister_20">#REF!</definedName>
    <definedName name="Bomba_putzmeister_21">#REF!</definedName>
    <definedName name="Bomba_putzmeister_22">#REF!</definedName>
    <definedName name="Bomba_putzmeister_23">#REF!</definedName>
    <definedName name="Bomba_putzmeister_24">#REF!</definedName>
    <definedName name="Bomba_putzmeister_25">#REF!</definedName>
    <definedName name="Bomba_putzmeister_26">#REF!</definedName>
    <definedName name="Bomba_putzmeister_27">#REF!</definedName>
    <definedName name="Bomba_putzmeister_28">#REF!</definedName>
    <definedName name="Bomba_putzmeister_29">#REF!</definedName>
    <definedName name="Bomba_putzmeister_30">#REF!</definedName>
    <definedName name="Bomba_putzmeister_31">#REF!</definedName>
    <definedName name="Bomba_putzmeister_32">#REF!</definedName>
    <definedName name="Bomba_putzmeister_33">#REF!</definedName>
    <definedName name="Bomba_putzmeister_34">#REF!</definedName>
    <definedName name="Bomba_putzmeister_35">#REF!</definedName>
    <definedName name="Bomba_putzmeister_36">#REF!</definedName>
    <definedName name="Bomba_putzmeister_38">#REF!</definedName>
    <definedName name="cab_cortes">#REF!</definedName>
    <definedName name="cab_dmt">#REF!</definedName>
    <definedName name="cab_limpeza">#REF!</definedName>
    <definedName name="cabmeio">#REF!</definedName>
    <definedName name="Código">"$#REF!.$A$3:$A$690"</definedName>
    <definedName name="Código.">#REF!</definedName>
    <definedName name="Código._36">#REF!</definedName>
    <definedName name="Código_10">"$#REF!.$A$3:$A$690"</definedName>
    <definedName name="Código_15">#REF!</definedName>
    <definedName name="Código_16">#REF!</definedName>
    <definedName name="Código_17">#REF!</definedName>
    <definedName name="Código_18">#REF!</definedName>
    <definedName name="Código_19">#REF!</definedName>
    <definedName name="Código_20">#REF!</definedName>
    <definedName name="Código_21">#REF!</definedName>
    <definedName name="Código_22">#REF!</definedName>
    <definedName name="Código_23">#REF!</definedName>
    <definedName name="Código_24">#REF!</definedName>
    <definedName name="Código_25">#REF!</definedName>
    <definedName name="Código_26">#REF!</definedName>
    <definedName name="Código_27">#REF!</definedName>
    <definedName name="Código_28">#REF!</definedName>
    <definedName name="Código_29">#REF!</definedName>
    <definedName name="Código_30">#REF!</definedName>
    <definedName name="Código_31">#REF!</definedName>
    <definedName name="Código_32">#REF!</definedName>
    <definedName name="Código_33">#REF!</definedName>
    <definedName name="Código_34">#REF!</definedName>
    <definedName name="Código_35">#REF!</definedName>
    <definedName name="Código_36">#REF!</definedName>
    <definedName name="Código_38">#REF!</definedName>
    <definedName name="COM010201_36">#REF!</definedName>
    <definedName name="COM010202_36">#REF!</definedName>
    <definedName name="COM010205_36">#REF!</definedName>
    <definedName name="COM010206_36">#REF!</definedName>
    <definedName name="COM010210_36">#REF!</definedName>
    <definedName name="COM010301_36">#REF!</definedName>
    <definedName name="COM010401_36">#REF!</definedName>
    <definedName name="COM010402_36">#REF!</definedName>
    <definedName name="COM010407_36">#REF!</definedName>
    <definedName name="COM010413_36">#REF!</definedName>
    <definedName name="COM010501_36">#REF!</definedName>
    <definedName name="COM010503_36">#REF!</definedName>
    <definedName name="COM010505_36">#REF!</definedName>
    <definedName name="COM010509_36">#REF!</definedName>
    <definedName name="COM010512_36">#REF!</definedName>
    <definedName name="COM010518_36">#REF!</definedName>
    <definedName name="COM010519_36">#REF!</definedName>
    <definedName name="COM010521_36">#REF!</definedName>
    <definedName name="COM010523_36">#REF!</definedName>
    <definedName name="COM010532_36">#REF!</definedName>
    <definedName name="COM010533_36">#REF!</definedName>
    <definedName name="COM010536_36">#REF!</definedName>
    <definedName name="COM010701_36">#REF!</definedName>
    <definedName name="COM010703_36">#REF!</definedName>
    <definedName name="COM010705_36">#REF!</definedName>
    <definedName name="COM010708_36">#REF!</definedName>
    <definedName name="COM010710_36">#REF!</definedName>
    <definedName name="COM010712_36">#REF!</definedName>
    <definedName name="COM010717_36">#REF!</definedName>
    <definedName name="COM010718_36">#REF!</definedName>
    <definedName name="COM020201_36">#REF!</definedName>
    <definedName name="COM020205_36">#REF!</definedName>
    <definedName name="COM020211_36">#REF!</definedName>
    <definedName name="COM020217_36">#REF!</definedName>
    <definedName name="COM030102_36">#REF!</definedName>
    <definedName name="COM030201_36">#REF!</definedName>
    <definedName name="COM030303_36">#REF!</definedName>
    <definedName name="COM030317_36">#REF!</definedName>
    <definedName name="COM040101_36">#REF!</definedName>
    <definedName name="COM040202_36">#REF!</definedName>
    <definedName name="COM050103_36">#REF!</definedName>
    <definedName name="COM050207_36">#REF!</definedName>
    <definedName name="COM060101_36">#REF!</definedName>
    <definedName name="COM080101_36">#REF!</definedName>
    <definedName name="COM080310_36">#REF!</definedName>
    <definedName name="COM090101_36">#REF!</definedName>
    <definedName name="COM100302_36">#REF!</definedName>
    <definedName name="COM110101_36">#REF!</definedName>
    <definedName name="COM110104_36">#REF!</definedName>
    <definedName name="COM110107_36">#REF!</definedName>
    <definedName name="COM120101_36">#REF!</definedName>
    <definedName name="COM120105_36">#REF!</definedName>
    <definedName name="COM120106_36">#REF!</definedName>
    <definedName name="COM120107_36">#REF!</definedName>
    <definedName name="COM120110_36">#REF!</definedName>
    <definedName name="COM120150_36">#REF!</definedName>
    <definedName name="COM130101_36">#REF!</definedName>
    <definedName name="COM130103_36">#REF!</definedName>
    <definedName name="COM130304_36">#REF!</definedName>
    <definedName name="COM130401_36">#REF!</definedName>
    <definedName name="COM140102_36">#REF!</definedName>
    <definedName name="COM140109_36">#REF!</definedName>
    <definedName name="COM140113_36">#REF!</definedName>
    <definedName name="COM140122_36">#REF!</definedName>
    <definedName name="COM140126_36">#REF!</definedName>
    <definedName name="COM140129_36">#REF!</definedName>
    <definedName name="COM140135_36">#REF!</definedName>
    <definedName name="COM140143_36">#REF!</definedName>
    <definedName name="COM140145_36">#REF!</definedName>
    <definedName name="COM150130_36">#REF!</definedName>
    <definedName name="COM170101_36">#REF!</definedName>
    <definedName name="COM170102_36">#REF!</definedName>
    <definedName name="COM170103_36">#REF!</definedName>
    <definedName name="corte">"$#REF!.$B$7:$J$2380"</definedName>
    <definedName name="corte_10">"$#REF!.$B$7:$J$2380"</definedName>
    <definedName name="corte_15">#REF!</definedName>
    <definedName name="corte_16">#REF!</definedName>
    <definedName name="corte_17">#REF!</definedName>
    <definedName name="corte_18">#REF!</definedName>
    <definedName name="corte_19">#REF!</definedName>
    <definedName name="corte_20">#REF!</definedName>
    <definedName name="corte_21">#REF!</definedName>
    <definedName name="corte_22">#REF!</definedName>
    <definedName name="corte_23">#REF!</definedName>
    <definedName name="corte_24">#REF!</definedName>
    <definedName name="corte_25">#REF!</definedName>
    <definedName name="corte_26">#REF!</definedName>
    <definedName name="corte_27">#REF!</definedName>
    <definedName name="corte_28">#REF!</definedName>
    <definedName name="corte_29">#REF!</definedName>
    <definedName name="corte_30">#REF!</definedName>
    <definedName name="corte_31">#REF!</definedName>
    <definedName name="corte_32">#REF!</definedName>
    <definedName name="corte_33">#REF!</definedName>
    <definedName name="corte_34">#REF!</definedName>
    <definedName name="corte_35">#REF!</definedName>
    <definedName name="corte_36">#REF!</definedName>
    <definedName name="corte_38">#REF!</definedName>
    <definedName name="data">#REF!</definedName>
    <definedName name="datasource">#REF!</definedName>
    <definedName name="datasource_36">#REF!</definedName>
    <definedName name="densidade_cap">#REF!</definedName>
    <definedName name="DES">#REF!</definedName>
    <definedName name="DES_36">#REF!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Empolamento">#REF!</definedName>
    <definedName name="eprd_cod">#REF!</definedName>
    <definedName name="eprd_cod_36">#REF!</definedName>
    <definedName name="EPVT">"$#REF!.$B$5:$G$2408"</definedName>
    <definedName name="EPVT_10">"$#REF!.$B$5:$G$2408"</definedName>
    <definedName name="EPVT_15">#REF!</definedName>
    <definedName name="EPVT_16">#REF!</definedName>
    <definedName name="EPVT_17">#REF!</definedName>
    <definedName name="EPVT_18">#REF!</definedName>
    <definedName name="EPVT_19">#REF!</definedName>
    <definedName name="EPVT_20">#REF!</definedName>
    <definedName name="EPVT_21">#REF!</definedName>
    <definedName name="EPVT_22">#REF!</definedName>
    <definedName name="EPVT_23">#REF!</definedName>
    <definedName name="EPVT_24">#REF!</definedName>
    <definedName name="EPVT_25">#REF!</definedName>
    <definedName name="EPVT_26">#REF!</definedName>
    <definedName name="EPVT_27">#REF!</definedName>
    <definedName name="EPVT_28">#REF!</definedName>
    <definedName name="EPVT_29">#REF!</definedName>
    <definedName name="EPVT_30">#REF!</definedName>
    <definedName name="EPVT_31">#REF!</definedName>
    <definedName name="EPVT_32">#REF!</definedName>
    <definedName name="EPVT_33">#REF!</definedName>
    <definedName name="EPVT_34">#REF!</definedName>
    <definedName name="EPVT_35">#REF!</definedName>
    <definedName name="EPVT_36">#REF!</definedName>
    <definedName name="EPVT_38">#REF!</definedName>
    <definedName name="EQPTO">"$#REF!.$A$10:$M$14"</definedName>
    <definedName name="EQPTO_10">"$#REF!.$A$10:$M$14"</definedName>
    <definedName name="EQPTO_15">#REF!</definedName>
    <definedName name="EQPTO_16">#REF!</definedName>
    <definedName name="EQPTO_17">#REF!</definedName>
    <definedName name="EQPTO_18">#REF!</definedName>
    <definedName name="EQPTO_19">#REF!</definedName>
    <definedName name="EQPTO_20">#REF!</definedName>
    <definedName name="EQPTO_21">#REF!</definedName>
    <definedName name="EQPTO_22">#REF!</definedName>
    <definedName name="EQPTO_23">#REF!</definedName>
    <definedName name="EQPTO_24">#REF!</definedName>
    <definedName name="EQPTO_25">#REF!</definedName>
    <definedName name="EQPTO_26">#REF!</definedName>
    <definedName name="EQPTO_27">#REF!</definedName>
    <definedName name="EQPTO_28">#REF!</definedName>
    <definedName name="EQPTO_29">#REF!</definedName>
    <definedName name="EQPTO_30">#REF!</definedName>
    <definedName name="EQPTO_31">#REF!</definedName>
    <definedName name="EQPTO_32">#REF!</definedName>
    <definedName name="EQPTO_33">#REF!</definedName>
    <definedName name="EQPTO_34">#REF!</definedName>
    <definedName name="EQPTO_35">#REF!</definedName>
    <definedName name="EQPTO_36">#REF!</definedName>
    <definedName name="EQPTO_38">#REF!</definedName>
    <definedName name="est">"$#REF!.$B$5:$G$133"</definedName>
    <definedName name="est_10">"$#REF!.$B$5:$G$133"</definedName>
    <definedName name="est_15">#REF!</definedName>
    <definedName name="est_16">#REF!</definedName>
    <definedName name="est_17">#REF!</definedName>
    <definedName name="est_18">#REF!</definedName>
    <definedName name="est_19">#REF!</definedName>
    <definedName name="est_20">#REF!</definedName>
    <definedName name="est_21">#REF!</definedName>
    <definedName name="est_22">#REF!</definedName>
    <definedName name="est_23">#REF!</definedName>
    <definedName name="est_24">#REF!</definedName>
    <definedName name="est_25">#REF!</definedName>
    <definedName name="est_26">#REF!</definedName>
    <definedName name="est_27">#REF!</definedName>
    <definedName name="est_28">#REF!</definedName>
    <definedName name="est_29">#REF!</definedName>
    <definedName name="est_30">#REF!</definedName>
    <definedName name="est_31">#REF!</definedName>
    <definedName name="est_32">#REF!</definedName>
    <definedName name="est_33">#REF!</definedName>
    <definedName name="est_34">#REF!</definedName>
    <definedName name="est_35">#REF!</definedName>
    <definedName name="est_36">#REF!</definedName>
    <definedName name="est_38">#REF!</definedName>
    <definedName name="Excel_BuiltIn__FilterDatabase_14">#REF!</definedName>
    <definedName name="Excel_BuiltIn__FilterDatabase_3">#REF!</definedName>
    <definedName name="Excel_BuiltIn__FilterDatabase_4">"$#REF!.$A$1:$K$9"</definedName>
    <definedName name="Excel_BuiltIn_Print_Area">#REF!</definedName>
    <definedName name="Excel_BuiltIn_Print_Area_1">#REF!</definedName>
    <definedName name="Excel_BuiltIn_Print_Area_2">"$#REF!.$A$1:$AO$54"</definedName>
    <definedName name="Excel_BuiltIn_Print_Area_4_1">"$#REF!.$A$1:$H$12"</definedName>
    <definedName name="Excel_BuiltIn_Print_Titles_26">"$'PLACA DE OBRA _2_'.$#REF!$#REF!:$#REF!$#REF!"</definedName>
    <definedName name="Excel_BuiltIn_Print_Titles_27">"$'AUX_CONC ESTRUTURAL _2_'.$#REF!$#REF!:$#REF!$#REF!"</definedName>
    <definedName name="Excel_BuiltIn_Print_Titles_4">"$#REF!.$A$1:$IV$9"</definedName>
    <definedName name="Excel_BuiltIn_Print_Titles_5">"$CANTEIRO.$#REF!$#REF!:$#REF!$#REF!"</definedName>
    <definedName name="Excel_BuiltIn_Print_Titles_6">"$'PLACA DE OBRA'.$#REF!$#REF!:$#REF!$#REF!"</definedName>
    <definedName name="Excel_BuiltIn_Print_Titles_7">"$'AUX_CONC ESTRUTURAL'.$#REF!$#REF!:$#REF!$#REF!"</definedName>
    <definedName name="Excel_BuiltIn_Print_Titles_8">"$PROJETOS.$#REF!$#REF!:$#REF!$#REF!"</definedName>
    <definedName name="FINAL">"$#REF!.$B$8:$G$2045"</definedName>
    <definedName name="FINAL_10">"$#REF!.$B$8:$G$2045"</definedName>
    <definedName name="FINAL_15">#REF!</definedName>
    <definedName name="FINAL_16">#REF!</definedName>
    <definedName name="FINAL_17">#REF!</definedName>
    <definedName name="FINAL_18">#REF!</definedName>
    <definedName name="FINAL_19">#REF!</definedName>
    <definedName name="FINAL_20">#REF!</definedName>
    <definedName name="FINAL_21">#REF!</definedName>
    <definedName name="FINAL_22">#REF!</definedName>
    <definedName name="FINAL_23">#REF!</definedName>
    <definedName name="FINAL_24">#REF!</definedName>
    <definedName name="FINAL_25">#REF!</definedName>
    <definedName name="FINAL_26">#REF!</definedName>
    <definedName name="FINAL_27">#REF!</definedName>
    <definedName name="FINAL_28">#REF!</definedName>
    <definedName name="FINAL_29">#REF!</definedName>
    <definedName name="FINAL_30">#REF!</definedName>
    <definedName name="FINAL_31">#REF!</definedName>
    <definedName name="FINAL_32">#REF!</definedName>
    <definedName name="FINAL_33">#REF!</definedName>
    <definedName name="FINAL_34">#REF!</definedName>
    <definedName name="FINAL_35">#REF!</definedName>
    <definedName name="FINAL_36">#REF!</definedName>
    <definedName name="FINAL_38">#REF!</definedName>
    <definedName name="gg">#REF!</definedName>
    <definedName name="gg_36">#REF!</definedName>
    <definedName name="gipl_cod">#REF!</definedName>
    <definedName name="gipl_cod_36">#REF!</definedName>
    <definedName name="GLB2_10">"$#REF!.$B$5:$G$2380"</definedName>
    <definedName name="GLB2_15">#REF!</definedName>
    <definedName name="GLB2_16">#REF!</definedName>
    <definedName name="GLB2_17">#REF!</definedName>
    <definedName name="GLB2_18">#REF!</definedName>
    <definedName name="GLB2_19">#REF!</definedName>
    <definedName name="GLB2_20">#REF!</definedName>
    <definedName name="GLB2_21">#REF!</definedName>
    <definedName name="GLB2_22">#REF!</definedName>
    <definedName name="GLB2_23">#REF!</definedName>
    <definedName name="GLB2_24">#REF!</definedName>
    <definedName name="GLB2_25">#REF!</definedName>
    <definedName name="GLB2_26">#REF!</definedName>
    <definedName name="GLB2_27">#REF!</definedName>
    <definedName name="GLB2_28">#REF!</definedName>
    <definedName name="GLB2_29">#REF!</definedName>
    <definedName name="GLB2_30">#REF!</definedName>
    <definedName name="GLB2_31">#REF!</definedName>
    <definedName name="GLB2_32">#REF!</definedName>
    <definedName name="GLB2_33">#REF!</definedName>
    <definedName name="GLB2_34">#REF!</definedName>
    <definedName name="GLB2_35">#REF!</definedName>
    <definedName name="GLB2_36">#REF!</definedName>
    <definedName name="GLB2_38">#REF!</definedName>
    <definedName name="grt">"$#REF!.$B$5:$G$14"</definedName>
    <definedName name="grt_10">"$#REF!.$B$5:$G$14"</definedName>
    <definedName name="grt_15">#REF!</definedName>
    <definedName name="grt_16">#REF!</definedName>
    <definedName name="grt_17">#REF!</definedName>
    <definedName name="grt_18">#REF!</definedName>
    <definedName name="grt_19">#REF!</definedName>
    <definedName name="grt_20">#REF!</definedName>
    <definedName name="grt_21">#REF!</definedName>
    <definedName name="grt_22">#REF!</definedName>
    <definedName name="grt_23">#REF!</definedName>
    <definedName name="grt_24">#REF!</definedName>
    <definedName name="grt_25">#REF!</definedName>
    <definedName name="grt_26">#REF!</definedName>
    <definedName name="grt_27">#REF!</definedName>
    <definedName name="grt_28">#REF!</definedName>
    <definedName name="grt_29">#REF!</definedName>
    <definedName name="grt_30">#REF!</definedName>
    <definedName name="grt_31">#REF!</definedName>
    <definedName name="grt_32">#REF!</definedName>
    <definedName name="grt_33">#REF!</definedName>
    <definedName name="grt_34">#REF!</definedName>
    <definedName name="grt_35">#REF!</definedName>
    <definedName name="grt_36">#REF!</definedName>
    <definedName name="grt_38">#REF!</definedName>
    <definedName name="H_PCI81101_000023304_28">#REF!</definedName>
    <definedName name="i3_36">#REF!</definedName>
    <definedName name="insumos">"$#REF!.$A$3:$D$690"</definedName>
    <definedName name="insumos_10">"$#REF!.$A$3:$D$690"</definedName>
    <definedName name="insumos_15">#REF!</definedName>
    <definedName name="insumos_16">#REF!</definedName>
    <definedName name="insumos_17">#REF!</definedName>
    <definedName name="insumos_18">#REF!</definedName>
    <definedName name="insumos_19">#REF!</definedName>
    <definedName name="insumos_20">#REF!</definedName>
    <definedName name="insumos_21">#REF!</definedName>
    <definedName name="insumos_22">#REF!</definedName>
    <definedName name="insumos_23">#REF!</definedName>
    <definedName name="insumos_24">#REF!</definedName>
    <definedName name="insumos_25">#REF!</definedName>
    <definedName name="insumos_26">#REF!</definedName>
    <definedName name="insumos_27">#REF!</definedName>
    <definedName name="insumos_28">#REF!</definedName>
    <definedName name="insumos_29">#REF!</definedName>
    <definedName name="insumos_30">#REF!</definedName>
    <definedName name="insumos_31">#REF!</definedName>
    <definedName name="insumos_32">#REF!</definedName>
    <definedName name="insumos_33">#REF!</definedName>
    <definedName name="insumos_34">#REF!</definedName>
    <definedName name="insumos_35">#REF!</definedName>
    <definedName name="insumos_36">#REF!</definedName>
    <definedName name="insumos_38">#REF!</definedName>
    <definedName name="ITEM">"$#REF!.$A$8:$A$153"</definedName>
    <definedName name="ITEM_10">"$#REF!.$A$8:$A$153"</definedName>
    <definedName name="ITEM_15">#REF!</definedName>
    <definedName name="ITEM_16">#REF!</definedName>
    <definedName name="ITEM_17">#REF!</definedName>
    <definedName name="ITEM_18">#REF!</definedName>
    <definedName name="ITEM_19">#REF!</definedName>
    <definedName name="ITEM_20">#REF!</definedName>
    <definedName name="ITEM_21">#REF!</definedName>
    <definedName name="ITEM_22">#REF!</definedName>
    <definedName name="ITEM_23">#REF!</definedName>
    <definedName name="ITEM_24">#REF!</definedName>
    <definedName name="ITEM_25">#REF!</definedName>
    <definedName name="ITEM_26">#REF!</definedName>
    <definedName name="ITEM_27">#REF!</definedName>
    <definedName name="ITEM_28">#REF!</definedName>
    <definedName name="ITEM_29">#REF!</definedName>
    <definedName name="ITEM_30">#REF!</definedName>
    <definedName name="ITEM_31">#REF!</definedName>
    <definedName name="ITEM_32">#REF!</definedName>
    <definedName name="ITEM_33">#REF!</definedName>
    <definedName name="ITEM_34">#REF!</definedName>
    <definedName name="ITEM_35">#REF!</definedName>
    <definedName name="ITEM_36">#REF!</definedName>
    <definedName name="ITEM_38">#REF!</definedName>
    <definedName name="item10">"'file:///C:/EXCEL/CECAV/ORÇCILNI.XLS'#$Plan1.$#REF!$#REF!"</definedName>
    <definedName name="item10_10">"'file:///C:/EXCEL/CECAV/ORÇCILNI.XLS'#$Plan1.$#REF!$#REF!"</definedName>
    <definedName name="item11">"'file:///C:/EXCEL/CECAV/ORÇCILNI.XLS'#$Plan1.$#REF!$#REF!"</definedName>
    <definedName name="item11_10">"'file:///C:/EXCEL/CECAV/ORÇCILNI.XLS'#$Plan1.$#REF!$#REF!"</definedName>
    <definedName name="item13">"'file:///C:/EXCEL/CECAV/ORÇCILNI.XLS'#$Plan1.$#REF!$#REF!"</definedName>
    <definedName name="item13_10">"'file:///C:/EXCEL/CECAV/ORÇCILNI.XLS'#$Plan1.$#REF!$#REF!"</definedName>
    <definedName name="item2">"'file:///C:/EXCEL/CECAV/ORÇCILNI.XLS'#$Plan1.$#REF!$#REF!"</definedName>
    <definedName name="item2_10">"'file:///C:/EXCEL/CECAV/ORÇCILNI.XLS'#$Plan1.$#REF!$#REF!"</definedName>
    <definedName name="item5">"'file:///C:/EXCEL/CECAV/ORÇCILNI.XLS'#$Plan1.$#REF!$#REF!"</definedName>
    <definedName name="item5_10">"'file:///C:/EXCEL/CECAV/ORÇCILNI.XLS'#$Plan1.$#REF!$#REF!"</definedName>
    <definedName name="item6">"'file:///C:/EXCEL/CECAV/ORÇCILNI.XLS'#$Plan1.$#REF!$#REF!"</definedName>
    <definedName name="item6_10">"'file:///C:/EXCEL/CECAV/ORÇCILNI.XLS'#$Plan1.$#REF!$#REF!"</definedName>
    <definedName name="item9">"'file:///C:/EXCEL/CECAV/ORÇCILNI.XLS'#$Plan1.$#REF!$#REF!"</definedName>
    <definedName name="item9_10">"'file:///C:/EXCEL/CECAV/ORÇCILNI.XLS'#$Plan1.$#REF!$#REF!"</definedName>
    <definedName name="koae">#REF!</definedName>
    <definedName name="kpavi">#REF!</definedName>
    <definedName name="kterra">#REF!</definedName>
    <definedName name="LEIS">#REF!</definedName>
    <definedName name="LEIS_36">#REF!</definedName>
    <definedName name="leis2">#REF!</definedName>
    <definedName name="MACROS">#REF!</definedName>
    <definedName name="MAO010201_36">#REF!</definedName>
    <definedName name="MAO010202_36">#REF!</definedName>
    <definedName name="MAO010205_36">#REF!</definedName>
    <definedName name="MAO010206_36">#REF!</definedName>
    <definedName name="MAO010210_36">#REF!</definedName>
    <definedName name="MAO010401_36">#REF!</definedName>
    <definedName name="MAO010402_36">#REF!</definedName>
    <definedName name="MAO010407_36">#REF!</definedName>
    <definedName name="MAO010413_36">#REF!</definedName>
    <definedName name="MAO010501_36">#REF!</definedName>
    <definedName name="MAO010503_36">#REF!</definedName>
    <definedName name="MAO010505_36">#REF!</definedName>
    <definedName name="MAO010509_36">#REF!</definedName>
    <definedName name="MAO010512_36">#REF!</definedName>
    <definedName name="MAO010518_36">#REF!</definedName>
    <definedName name="MAO010519_36">#REF!</definedName>
    <definedName name="MAO010521_36">#REF!</definedName>
    <definedName name="MAO010523_36">#REF!</definedName>
    <definedName name="MAO010532_36">#REF!</definedName>
    <definedName name="MAO010533_36">#REF!</definedName>
    <definedName name="MAO010536_36">#REF!</definedName>
    <definedName name="MAO010701_36">#REF!</definedName>
    <definedName name="MAO010703_36">#REF!</definedName>
    <definedName name="MAO010705_36">#REF!</definedName>
    <definedName name="MAO010708_36">#REF!</definedName>
    <definedName name="MAO010710_36">#REF!</definedName>
    <definedName name="MAO010712_36">#REF!</definedName>
    <definedName name="MAO010717_36">#REF!</definedName>
    <definedName name="MAO020201_36">#REF!</definedName>
    <definedName name="MAO020205_36">#REF!</definedName>
    <definedName name="MAO020211_36">#REF!</definedName>
    <definedName name="MAO020217_36">#REF!</definedName>
    <definedName name="MAO030102_36">#REF!</definedName>
    <definedName name="MAO030201_36">#REF!</definedName>
    <definedName name="MAO030303_36">#REF!</definedName>
    <definedName name="MAO030317_36">#REF!</definedName>
    <definedName name="MAO040101_36">#REF!</definedName>
    <definedName name="MAO040202_36">#REF!</definedName>
    <definedName name="MAO050103_36">#REF!</definedName>
    <definedName name="MAO050207_36">#REF!</definedName>
    <definedName name="MAO060101_36">#REF!</definedName>
    <definedName name="MAO080310_36">#REF!</definedName>
    <definedName name="MAO090101_36">#REF!</definedName>
    <definedName name="MAO110101_36">#REF!</definedName>
    <definedName name="MAO110104_36">#REF!</definedName>
    <definedName name="MAO110107_36">#REF!</definedName>
    <definedName name="MAO120101_36">#REF!</definedName>
    <definedName name="MAO120105_36">#REF!</definedName>
    <definedName name="MAO120106_36">#REF!</definedName>
    <definedName name="MAO120107_36">#REF!</definedName>
    <definedName name="MAO120110_36">#REF!</definedName>
    <definedName name="MAO120150_36">#REF!</definedName>
    <definedName name="MAO130101_36">#REF!</definedName>
    <definedName name="MAO130103_36">#REF!</definedName>
    <definedName name="MAO130304_36">#REF!</definedName>
    <definedName name="MAO130401_36">#REF!</definedName>
    <definedName name="MAO140102_36">#REF!</definedName>
    <definedName name="MAO140109_36">#REF!</definedName>
    <definedName name="MAO140113_36">#REF!</definedName>
    <definedName name="MAO140122_36">#REF!</definedName>
    <definedName name="MAO140126_36">#REF!</definedName>
    <definedName name="MAO140129_36">#REF!</definedName>
    <definedName name="MAO140135_36">#REF!</definedName>
    <definedName name="MAO140143_36">#REF!</definedName>
    <definedName name="MAO140145_36">#REF!</definedName>
    <definedName name="MAT">"$#REF!.$A$95:$D$119"</definedName>
    <definedName name="MAT_10">"$#REF!.$A$95:$D$119"</definedName>
    <definedName name="MAT_15">#REF!</definedName>
    <definedName name="MAT_16">#REF!</definedName>
    <definedName name="MAT_17">#REF!</definedName>
    <definedName name="MAT_18">#REF!</definedName>
    <definedName name="MAT_19">#REF!</definedName>
    <definedName name="MAT_20">#REF!</definedName>
    <definedName name="MAT_21">#REF!</definedName>
    <definedName name="MAT_22">#REF!</definedName>
    <definedName name="MAT_23">#REF!</definedName>
    <definedName name="MAT_24">#REF!</definedName>
    <definedName name="MAT_25">#REF!</definedName>
    <definedName name="MAT_26">#REF!</definedName>
    <definedName name="MAT_27">#REF!</definedName>
    <definedName name="MAT_28">#REF!</definedName>
    <definedName name="MAT_29">#REF!</definedName>
    <definedName name="MAT_30">#REF!</definedName>
    <definedName name="MAT_31">#REF!</definedName>
    <definedName name="MAT_32">#REF!</definedName>
    <definedName name="MAT_33">#REF!</definedName>
    <definedName name="MAT_34">#REF!</definedName>
    <definedName name="MAT_35">#REF!</definedName>
    <definedName name="MAT_36">#REF!</definedName>
    <definedName name="MAT_38">#REF!</definedName>
    <definedName name="MAT010301_36">#REF!</definedName>
    <definedName name="MAT010401_36">#REF!</definedName>
    <definedName name="MAT010402_36">#REF!</definedName>
    <definedName name="MAT010407_36">#REF!</definedName>
    <definedName name="MAT010413_36">#REF!</definedName>
    <definedName name="MAT010536_36">#REF!</definedName>
    <definedName name="MAT010703_36">#REF!</definedName>
    <definedName name="MAT010708_36">#REF!</definedName>
    <definedName name="MAT010710_36">#REF!</definedName>
    <definedName name="MAT010718_36">#REF!</definedName>
    <definedName name="MAT020201_36">#REF!</definedName>
    <definedName name="MAT020205_36">#REF!</definedName>
    <definedName name="MAT020211_36">#REF!</definedName>
    <definedName name="MAT030102_36">#REF!</definedName>
    <definedName name="MAT030201_36">#REF!</definedName>
    <definedName name="MAT030303_36">#REF!</definedName>
    <definedName name="MAT030317_36">#REF!</definedName>
    <definedName name="MAT040101_36">#REF!</definedName>
    <definedName name="MAT040202_36">#REF!</definedName>
    <definedName name="MAT050103_36">#REF!</definedName>
    <definedName name="MAT050207_36">#REF!</definedName>
    <definedName name="MAT060101_36">#REF!</definedName>
    <definedName name="MAT080101_36">#REF!</definedName>
    <definedName name="MAT080310_36">#REF!</definedName>
    <definedName name="MAT090101_36">#REF!</definedName>
    <definedName name="MAT100302_36">#REF!</definedName>
    <definedName name="MAT110101_36">#REF!</definedName>
    <definedName name="MAT110104_36">#REF!</definedName>
    <definedName name="MAT110107_36">#REF!</definedName>
    <definedName name="MAT120101_36">#REF!</definedName>
    <definedName name="MAT120105_36">#REF!</definedName>
    <definedName name="MAT120106_36">#REF!</definedName>
    <definedName name="MAT120107_36">#REF!</definedName>
    <definedName name="MAT120110_36">#REF!</definedName>
    <definedName name="MAT120150_36">#REF!</definedName>
    <definedName name="MAT130101_36">#REF!</definedName>
    <definedName name="MAT130103_36">#REF!</definedName>
    <definedName name="MAT130304_36">#REF!</definedName>
    <definedName name="MAT130401_36">#REF!</definedName>
    <definedName name="MAT140102_36">#REF!</definedName>
    <definedName name="MAT140109_36">#REF!</definedName>
    <definedName name="MAT140113_36">#REF!</definedName>
    <definedName name="MAT140122_36">#REF!</definedName>
    <definedName name="MAT140126_36">#REF!</definedName>
    <definedName name="MAT140129_36">#REF!</definedName>
    <definedName name="MAT140135_36">#REF!</definedName>
    <definedName name="MAT140143_36">#REF!</definedName>
    <definedName name="MAT140145_36">#REF!</definedName>
    <definedName name="MAT150130_36">#REF!</definedName>
    <definedName name="MAT170101_36">#REF!</definedName>
    <definedName name="MAT170102_36">#REF!</definedName>
    <definedName name="MAT170103_36">#REF!</definedName>
    <definedName name="MEIO_FIO">#REF!</definedName>
    <definedName name="MO">"$#REF!.$A$16:$M$34"</definedName>
    <definedName name="MO_10">"$#REF!.$A$16:$M$34"</definedName>
    <definedName name="MO_15">#REF!</definedName>
    <definedName name="MO_16">#REF!</definedName>
    <definedName name="MO_17">#REF!</definedName>
    <definedName name="MO_18">#REF!</definedName>
    <definedName name="MO_19">#REF!</definedName>
    <definedName name="MO_20">#REF!</definedName>
    <definedName name="MO_21">#REF!</definedName>
    <definedName name="MO_22">#REF!</definedName>
    <definedName name="MO_23">#REF!</definedName>
    <definedName name="MO_24">#REF!</definedName>
    <definedName name="MO_25">#REF!</definedName>
    <definedName name="MO_26">#REF!</definedName>
    <definedName name="MO_27">#REF!</definedName>
    <definedName name="MO_28">#REF!</definedName>
    <definedName name="MO_29">#REF!</definedName>
    <definedName name="MO_30">#REF!</definedName>
    <definedName name="MO_31">#REF!</definedName>
    <definedName name="MO_32">#REF!</definedName>
    <definedName name="MO_33">#REF!</definedName>
    <definedName name="MO_34">#REF!</definedName>
    <definedName name="MO_35">#REF!</definedName>
    <definedName name="MO_36">#REF!</definedName>
    <definedName name="MO_38">#REF!</definedName>
    <definedName name="MOE">#REF!</definedName>
    <definedName name="MOE_36">#REF!</definedName>
    <definedName name="MOH">#REF!</definedName>
    <definedName name="MOH_36">#REF!</definedName>
    <definedName name="num_linhas">#REF!</definedName>
    <definedName name="num_linhas_36">#REF!</definedName>
    <definedName name="oac">#REF!</definedName>
    <definedName name="oae">#REF!</definedName>
    <definedName name="ocom">#REF!</definedName>
    <definedName name="pavi">#REF!</definedName>
    <definedName name="PL_ABC">"$#REF!.$B$3:$B$692"</definedName>
    <definedName name="PL_ABC_10">"$#REF!.$B$3:$B$692"</definedName>
    <definedName name="PL_ABC_15">#REF!</definedName>
    <definedName name="PL_ABC_16">#REF!</definedName>
    <definedName name="PL_ABC_17">#REF!</definedName>
    <definedName name="PL_ABC_18">#REF!</definedName>
    <definedName name="PL_ABC_19">#REF!</definedName>
    <definedName name="PL_ABC_20">#REF!</definedName>
    <definedName name="PL_ABC_21">#REF!</definedName>
    <definedName name="PL_ABC_22">#REF!</definedName>
    <definedName name="PL_ABC_23">#REF!</definedName>
    <definedName name="PL_ABC_24">#REF!</definedName>
    <definedName name="PL_ABC_25">#REF!</definedName>
    <definedName name="PL_ABC_26">#REF!</definedName>
    <definedName name="PL_ABC_27">#REF!</definedName>
    <definedName name="PL_ABC_28">#REF!</definedName>
    <definedName name="PL_ABC_29">#REF!</definedName>
    <definedName name="PL_ABC_30">#REF!</definedName>
    <definedName name="PL_ABC_31">#REF!</definedName>
    <definedName name="PL_ABC_32">#REF!</definedName>
    <definedName name="PL_ABC_33">#REF!</definedName>
    <definedName name="PL_ABC_34">#REF!</definedName>
    <definedName name="PL_ABC_35">#REF!</definedName>
    <definedName name="PL_ABC_36">#REF!</definedName>
    <definedName name="PL_ABC_38">#REF!</definedName>
    <definedName name="plan275">"$#REF!.$B$5:$G$2381"</definedName>
    <definedName name="plan275_10">"$#REF!.$B$5:$G$2381"</definedName>
    <definedName name="plan275_15">#REF!</definedName>
    <definedName name="plan275_16">#REF!</definedName>
    <definedName name="plan275_17">#REF!</definedName>
    <definedName name="plan275_18">#REF!</definedName>
    <definedName name="plan275_19">#REF!</definedName>
    <definedName name="plan275_20">#REF!</definedName>
    <definedName name="plan275_21">#REF!</definedName>
    <definedName name="plan275_22">#REF!</definedName>
    <definedName name="plan275_23">#REF!</definedName>
    <definedName name="plan275_24">#REF!</definedName>
    <definedName name="plan275_25">#REF!</definedName>
    <definedName name="plan275_26">#REF!</definedName>
    <definedName name="plan275_27">#REF!</definedName>
    <definedName name="plan275_28">#REF!</definedName>
    <definedName name="plan275_29">#REF!</definedName>
    <definedName name="plan275_30">#REF!</definedName>
    <definedName name="plan275_31">#REF!</definedName>
    <definedName name="plan275_32">#REF!</definedName>
    <definedName name="plan275_33">#REF!</definedName>
    <definedName name="plan275_34">#REF!</definedName>
    <definedName name="plan275_35">#REF!</definedName>
    <definedName name="plan275_36">#REF!</definedName>
    <definedName name="plan275_38">#REF!</definedName>
    <definedName name="planilha">"$#REF!.$A$8:$H$153"</definedName>
    <definedName name="planilha_10">"$#REF!.$A$8:$H$153"</definedName>
    <definedName name="planilha_15">#REF!</definedName>
    <definedName name="planilha_16">#REF!</definedName>
    <definedName name="planilha_17">#REF!</definedName>
    <definedName name="planilha_18">#REF!</definedName>
    <definedName name="planilha_19">#REF!</definedName>
    <definedName name="planilha_20">#REF!</definedName>
    <definedName name="planilha_21">#REF!</definedName>
    <definedName name="planilha_22">#REF!</definedName>
    <definedName name="planilha_23">#REF!</definedName>
    <definedName name="planilha_24">#REF!</definedName>
    <definedName name="planilha_25">#REF!</definedName>
    <definedName name="planilha_26">#REF!</definedName>
    <definedName name="planilha_27">#REF!</definedName>
    <definedName name="planilha_28">#REF!</definedName>
    <definedName name="planilha_29">#REF!</definedName>
    <definedName name="planilha_30">#REF!</definedName>
    <definedName name="planilha_31">#REF!</definedName>
    <definedName name="planilha_32">#REF!</definedName>
    <definedName name="planilha_33">#REF!</definedName>
    <definedName name="planilha_34">#REF!</definedName>
    <definedName name="planilha_35">#REF!</definedName>
    <definedName name="planilha_36">#REF!</definedName>
    <definedName name="planilha_38">#REF!</definedName>
    <definedName name="plano">#REF!</definedName>
    <definedName name="ppt_pistas_e_patios">"$#REF!.$B$5:$G$186"</definedName>
    <definedName name="ppt_pistas_e_patios_10">"$#REF!.$B$5:$G$186"</definedName>
    <definedName name="ppt_pistas_e_patios_15">#REF!</definedName>
    <definedName name="ppt_pistas_e_patios_16">#REF!</definedName>
    <definedName name="ppt_pistas_e_patios_17">#REF!</definedName>
    <definedName name="ppt_pistas_e_patios_18">#REF!</definedName>
    <definedName name="ppt_pistas_e_patios_19">#REF!</definedName>
    <definedName name="ppt_pistas_e_patios_20">#REF!</definedName>
    <definedName name="ppt_pistas_e_patios_21">#REF!</definedName>
    <definedName name="ppt_pistas_e_patios_22">#REF!</definedName>
    <definedName name="ppt_pistas_e_patios_23">#REF!</definedName>
    <definedName name="ppt_pistas_e_patios_24">#REF!</definedName>
    <definedName name="ppt_pistas_e_patios_25">#REF!</definedName>
    <definedName name="ppt_pistas_e_patios_26">#REF!</definedName>
    <definedName name="ppt_pistas_e_patios_27">#REF!</definedName>
    <definedName name="ppt_pistas_e_patios_28">#REF!</definedName>
    <definedName name="ppt_pistas_e_patios_29">#REF!</definedName>
    <definedName name="ppt_pistas_e_patios_30">#REF!</definedName>
    <definedName name="ppt_pistas_e_patios_31">#REF!</definedName>
    <definedName name="ppt_pistas_e_patios_32">#REF!</definedName>
    <definedName name="ppt_pistas_e_patios_33">#REF!</definedName>
    <definedName name="ppt_pistas_e_patios_34">#REF!</definedName>
    <definedName name="ppt_pistas_e_patios_35">#REF!</definedName>
    <definedName name="ppt_pistas_e_patios_36">#REF!</definedName>
    <definedName name="ppt_pistas_e_patios_38">#REF!</definedName>
    <definedName name="PRE010201_36">#REF!</definedName>
    <definedName name="PRE010202_36">#REF!</definedName>
    <definedName name="PRE010205_36">#REF!</definedName>
    <definedName name="PRE010206_36">#REF!</definedName>
    <definedName name="PRE010210_36">#REF!</definedName>
    <definedName name="PRE010301_36">#REF!</definedName>
    <definedName name="PRE010401_36">#REF!</definedName>
    <definedName name="PRE010402_36">#REF!</definedName>
    <definedName name="PRE010407_36">#REF!</definedName>
    <definedName name="PRE010413_36">#REF!</definedName>
    <definedName name="PRE010501_36">#REF!</definedName>
    <definedName name="PRE010503_36">#REF!</definedName>
    <definedName name="PRE010505_36">#REF!</definedName>
    <definedName name="PRE010509_36">#REF!</definedName>
    <definedName name="PRE010512_36">#REF!</definedName>
    <definedName name="PRE010518_36">#REF!</definedName>
    <definedName name="PRE010519_36">#REF!</definedName>
    <definedName name="PRE010521_36">#REF!</definedName>
    <definedName name="PRE010523_36">#REF!</definedName>
    <definedName name="PRE010532_36">#REF!</definedName>
    <definedName name="PRE010533_36">#REF!</definedName>
    <definedName name="PRE010536_36">#REF!</definedName>
    <definedName name="PRE010701_36">#REF!</definedName>
    <definedName name="PRE010703_36">#REF!</definedName>
    <definedName name="PRE010705_36">#REF!</definedName>
    <definedName name="PRE010708_36">#REF!</definedName>
    <definedName name="PRE010710_36">#REF!</definedName>
    <definedName name="PRE010712_36">#REF!</definedName>
    <definedName name="PRE010717_36">#REF!</definedName>
    <definedName name="PRE010718_36">#REF!</definedName>
    <definedName name="PRE020201_36">#REF!</definedName>
    <definedName name="PRE020205_36">#REF!</definedName>
    <definedName name="PRE020211_36">#REF!</definedName>
    <definedName name="PRE020217_36">#REF!</definedName>
    <definedName name="PRE030102_36">#REF!</definedName>
    <definedName name="PRE030201_36">#REF!</definedName>
    <definedName name="PRE030303_36">#REF!</definedName>
    <definedName name="PRE030317_36">#REF!</definedName>
    <definedName name="PRE040101_36">#REF!</definedName>
    <definedName name="PRE040202_36">#REF!</definedName>
    <definedName name="PRE050103_36">#REF!</definedName>
    <definedName name="PRE050207_36">#REF!</definedName>
    <definedName name="PRE060101_36">#REF!</definedName>
    <definedName name="PRE080101_36">#REF!</definedName>
    <definedName name="PRE080310_36">#REF!</definedName>
    <definedName name="PRE090101_36">#REF!</definedName>
    <definedName name="PRE100302_36">#REF!</definedName>
    <definedName name="PRE110101_36">#REF!</definedName>
    <definedName name="PRE110104_36">#REF!</definedName>
    <definedName name="PRE110107_36">#REF!</definedName>
    <definedName name="PRE120101_36">#REF!</definedName>
    <definedName name="PRE120105_36">#REF!</definedName>
    <definedName name="PRE120106_36">#REF!</definedName>
    <definedName name="PRE120107_36">#REF!</definedName>
    <definedName name="PRE120110_36">#REF!</definedName>
    <definedName name="PRE120150_36">#REF!</definedName>
    <definedName name="PRE130101_36">#REF!</definedName>
    <definedName name="PRE130103_36">#REF!</definedName>
    <definedName name="PRE130304_36">#REF!</definedName>
    <definedName name="PRE130401_36">#REF!</definedName>
    <definedName name="PRE140102_36">#REF!</definedName>
    <definedName name="PRE140109_36">#REF!</definedName>
    <definedName name="PRE140113_36">#REF!</definedName>
    <definedName name="PRE140122_36">#REF!</definedName>
    <definedName name="PRE140126_36">#REF!</definedName>
    <definedName name="PRE140129_36">#REF!</definedName>
    <definedName name="PRE140135_36">#REF!</definedName>
    <definedName name="PRE140143_36">#REF!</definedName>
    <definedName name="PRE140145_36">#REF!</definedName>
    <definedName name="PRE150130_36">#REF!</definedName>
    <definedName name="PRE170101_36">#REF!</definedName>
    <definedName name="PRE170102_36">#REF!</definedName>
    <definedName name="PRE170103_36">#REF!</definedName>
    <definedName name="QUA010201_36">#REF!</definedName>
    <definedName name="QUA010202_36">#REF!</definedName>
    <definedName name="QUA010205_36">#REF!</definedName>
    <definedName name="QUA010206_36">#REF!</definedName>
    <definedName name="QUA010210_36">#REF!</definedName>
    <definedName name="QUA010301_36">#REF!</definedName>
    <definedName name="QUA010401_36">#REF!</definedName>
    <definedName name="QUA010402_36">#REF!</definedName>
    <definedName name="QUA010407_36">#REF!</definedName>
    <definedName name="QUA010413_36">#REF!</definedName>
    <definedName name="QUA010501_36">#REF!</definedName>
    <definedName name="QUA010503_36">#REF!</definedName>
    <definedName name="QUA010505_36">#REF!</definedName>
    <definedName name="QUA010509_36">#REF!</definedName>
    <definedName name="QUA010512_36">#REF!</definedName>
    <definedName name="QUA010518_36">#REF!</definedName>
    <definedName name="QUA010519_36">#REF!</definedName>
    <definedName name="QUA010521_36">#REF!</definedName>
    <definedName name="QUA010523_36">#REF!</definedName>
    <definedName name="QUA010532_36">#REF!</definedName>
    <definedName name="QUA010533_36">#REF!</definedName>
    <definedName name="QUA010536_36">#REF!</definedName>
    <definedName name="QUA010701_36">#REF!</definedName>
    <definedName name="QUA010703_36">#REF!</definedName>
    <definedName name="QUA010705_36">#REF!</definedName>
    <definedName name="QUA010708_36">#REF!</definedName>
    <definedName name="QUA010710_36">#REF!</definedName>
    <definedName name="QUA010712_36">#REF!</definedName>
    <definedName name="QUA010717_36">#REF!</definedName>
    <definedName name="QUA010718_36">#REF!</definedName>
    <definedName name="QUA020201_36">#REF!</definedName>
    <definedName name="QUA020205_36">#REF!</definedName>
    <definedName name="QUA020211_36">#REF!</definedName>
    <definedName name="QUA020217_36">#REF!</definedName>
    <definedName name="QUA030102_36">#REF!</definedName>
    <definedName name="QUA030201_36">#REF!</definedName>
    <definedName name="QUA030303_36">#REF!</definedName>
    <definedName name="QUA030317_36">#REF!</definedName>
    <definedName name="QUA040101_36">#REF!</definedName>
    <definedName name="QUA040202_36">#REF!</definedName>
    <definedName name="QUA050103_36">#REF!</definedName>
    <definedName name="QUA050207_36">#REF!</definedName>
    <definedName name="QUA060101_36">#REF!</definedName>
    <definedName name="QUA080101_36">#REF!</definedName>
    <definedName name="QUA080310_36">#REF!</definedName>
    <definedName name="QUA090101_36">#REF!</definedName>
    <definedName name="QUA100302_36">#REF!</definedName>
    <definedName name="QUA110101_36">#REF!</definedName>
    <definedName name="QUA110104_36">#REF!</definedName>
    <definedName name="QUA110107_36">#REF!</definedName>
    <definedName name="QUA120101_36">#REF!</definedName>
    <definedName name="QUA120105_36">#REF!</definedName>
    <definedName name="QUA120106_36">#REF!</definedName>
    <definedName name="QUA120107_36">#REF!</definedName>
    <definedName name="QUA120110_36">#REF!</definedName>
    <definedName name="QUA120150_36">#REF!</definedName>
    <definedName name="QUA130101_36">#REF!</definedName>
    <definedName name="QUA130103_36">#REF!</definedName>
    <definedName name="QUA130304_36">#REF!</definedName>
    <definedName name="QUA130401_36">#REF!</definedName>
    <definedName name="QUA140102_36">#REF!</definedName>
    <definedName name="QUA140109_36">#REF!</definedName>
    <definedName name="QUA140113_36">#REF!</definedName>
    <definedName name="QUA140122_36">#REF!</definedName>
    <definedName name="QUA140126_36">#REF!</definedName>
    <definedName name="QUA140129_36">#REF!</definedName>
    <definedName name="QUA140135_36">#REF!</definedName>
    <definedName name="QUA140143_36">#REF!</definedName>
    <definedName name="QUA140145_36">#REF!</definedName>
    <definedName name="QUA150130_36">#REF!</definedName>
    <definedName name="QUA170101_36">#REF!</definedName>
    <definedName name="QUA170102_36">#REF!</definedName>
    <definedName name="QUA170103_36">#REF!</definedName>
    <definedName name="QUANT_acumu">#REF!</definedName>
    <definedName name="rea">#REF!</definedName>
    <definedName name="REC11100_36">#REF!</definedName>
    <definedName name="REC11110_36">#REF!</definedName>
    <definedName name="REC11115_36">#REF!</definedName>
    <definedName name="REC11125_36">#REF!</definedName>
    <definedName name="REC11130_36">#REF!</definedName>
    <definedName name="REC11135_36">#REF!</definedName>
    <definedName name="REC11145_36">#REF!</definedName>
    <definedName name="REC11150_36">#REF!</definedName>
    <definedName name="REC11165_36">#REF!</definedName>
    <definedName name="REC11170_36">#REF!</definedName>
    <definedName name="REC11180_36">#REF!</definedName>
    <definedName name="REC11185_36">#REF!</definedName>
    <definedName name="REC11220_36">#REF!</definedName>
    <definedName name="REC12105_36">#REF!</definedName>
    <definedName name="REC12555_36">#REF!</definedName>
    <definedName name="REC12570_36">#REF!</definedName>
    <definedName name="REC12575_36">#REF!</definedName>
    <definedName name="REC12580_36">#REF!</definedName>
    <definedName name="REC12600_36">#REF!</definedName>
    <definedName name="REC12610_36">#REF!</definedName>
    <definedName name="REC12630_36">#REF!</definedName>
    <definedName name="REC12631_36">#REF!</definedName>
    <definedName name="REC12640_36">#REF!</definedName>
    <definedName name="REC12645_36">#REF!</definedName>
    <definedName name="REC12665_36">#REF!</definedName>
    <definedName name="REC12690_36">#REF!</definedName>
    <definedName name="REC12700_36">#REF!</definedName>
    <definedName name="REC12710_36">#REF!</definedName>
    <definedName name="REC13111_36">#REF!</definedName>
    <definedName name="REC13112_36">#REF!</definedName>
    <definedName name="REC13121_36">#REF!</definedName>
    <definedName name="REC13720_36">#REF!</definedName>
    <definedName name="REC14100_36">#REF!</definedName>
    <definedName name="REC14161_36">#REF!</definedName>
    <definedName name="REC14195_36">#REF!</definedName>
    <definedName name="REC14205_36">#REF!</definedName>
    <definedName name="REC14260_36">#REF!</definedName>
    <definedName name="REC14500_36">#REF!</definedName>
    <definedName name="REC14515_36">#REF!</definedName>
    <definedName name="REC14555_36">#REF!</definedName>
    <definedName name="REC14565_36">#REF!</definedName>
    <definedName name="REC15135_36">#REF!</definedName>
    <definedName name="REC15140_36">#REF!</definedName>
    <definedName name="REC15195_36">#REF!</definedName>
    <definedName name="REC15225_36">#REF!</definedName>
    <definedName name="REC15230_36">#REF!</definedName>
    <definedName name="REC15515_36">#REF!</definedName>
    <definedName name="REC15560_36">#REF!</definedName>
    <definedName name="REC15565_36">#REF!</definedName>
    <definedName name="REC15570_36">#REF!</definedName>
    <definedName name="REC15575_36">#REF!</definedName>
    <definedName name="REC15583_36">#REF!</definedName>
    <definedName name="REC15590_36">#REF!</definedName>
    <definedName name="REC15591_36">#REF!</definedName>
    <definedName name="REC15610_36">#REF!</definedName>
    <definedName name="REC15625_36">#REF!</definedName>
    <definedName name="REC15635_36">#REF!</definedName>
    <definedName name="REC15655_36">#REF!</definedName>
    <definedName name="REC15665_36">#REF!</definedName>
    <definedName name="REC16515_36">#REF!</definedName>
    <definedName name="REC16535_36">#REF!</definedName>
    <definedName name="REC17140_36">#REF!</definedName>
    <definedName name="REC19500_36">#REF!</definedName>
    <definedName name="REC19501_36">#REF!</definedName>
    <definedName name="REC19502_36">#REF!</definedName>
    <definedName name="REC19503_36">#REF!</definedName>
    <definedName name="REC19504_36">#REF!</definedName>
    <definedName name="REC19505_36">#REF!</definedName>
    <definedName name="REC20100_36">#REF!</definedName>
    <definedName name="REC20105_36">#REF!</definedName>
    <definedName name="REC20110_36">#REF!</definedName>
    <definedName name="REC20115_36">#REF!</definedName>
    <definedName name="REC20130_36">#REF!</definedName>
    <definedName name="REC20135_36">#REF!</definedName>
    <definedName name="REC20140_36">#REF!</definedName>
    <definedName name="REC20145_36">#REF!</definedName>
    <definedName name="REC20150_36">#REF!</definedName>
    <definedName name="REC20155_36">#REF!</definedName>
    <definedName name="REC20175_36">#REF!</definedName>
    <definedName name="REC20185_36">#REF!</definedName>
    <definedName name="REC20190_36">#REF!</definedName>
    <definedName name="REC20195_36">#REF!</definedName>
    <definedName name="REC20210_36">#REF!</definedName>
    <definedName name="resumo">"$#REF!.$B$10:$F$2338"</definedName>
    <definedName name="resumo_10">"$#REF!.$B$10:$F$2338"</definedName>
    <definedName name="resumo_15">#REF!</definedName>
    <definedName name="resumo_16">#REF!</definedName>
    <definedName name="resumo_17">#REF!</definedName>
    <definedName name="resumo_18">#REF!</definedName>
    <definedName name="resumo_19">#REF!</definedName>
    <definedName name="resumo_20">#REF!</definedName>
    <definedName name="resumo_21">#REF!</definedName>
    <definedName name="resumo_22">#REF!</definedName>
    <definedName name="resumo_23">#REF!</definedName>
    <definedName name="resumo_24">#REF!</definedName>
    <definedName name="resumo_25">#REF!</definedName>
    <definedName name="resumo_26">#REF!</definedName>
    <definedName name="resumo_27">#REF!</definedName>
    <definedName name="resumo_28">#REF!</definedName>
    <definedName name="resumo_29">#REF!</definedName>
    <definedName name="resumo_30">#REF!</definedName>
    <definedName name="resumo_31">#REF!</definedName>
    <definedName name="resumo_32">#REF!</definedName>
    <definedName name="resumo_33">#REF!</definedName>
    <definedName name="resumo_34">#REF!</definedName>
    <definedName name="resumo_35">#REF!</definedName>
    <definedName name="resumo_36">#REF!</definedName>
    <definedName name="resumo_38">#REF!</definedName>
    <definedName name="svi2_10">"$#REF!.$B$5:$F$103"</definedName>
    <definedName name="svi2_15">#REF!</definedName>
    <definedName name="svi2_16">#REF!</definedName>
    <definedName name="svi2_17">#REF!</definedName>
    <definedName name="svi2_18">#REF!</definedName>
    <definedName name="svi2_19">#REF!</definedName>
    <definedName name="svi2_20">#REF!</definedName>
    <definedName name="svi2_21">#REF!</definedName>
    <definedName name="svi2_22">#REF!</definedName>
    <definedName name="svi2_23">#REF!</definedName>
    <definedName name="svi2_24">#REF!</definedName>
    <definedName name="svi2_25">#REF!</definedName>
    <definedName name="svi2_26">#REF!</definedName>
    <definedName name="svi2_27">#REF!</definedName>
    <definedName name="svi2_28">#REF!</definedName>
    <definedName name="svi2_29">#REF!</definedName>
    <definedName name="svi2_30">#REF!</definedName>
    <definedName name="svi2_31">#REF!</definedName>
    <definedName name="svi2_32">#REF!</definedName>
    <definedName name="svi2_33">#REF!</definedName>
    <definedName name="svi2_34">#REF!</definedName>
    <definedName name="svi2_35">#REF!</definedName>
    <definedName name="svi2_36">#REF!</definedName>
    <definedName name="svi2_38">#REF!</definedName>
    <definedName name="t">#REF!</definedName>
    <definedName name="t_36">#REF!</definedName>
    <definedName name="tabelão">#REF!</definedName>
    <definedName name="tabelão1">#REF!</definedName>
    <definedName name="tabelão2">#REF!</definedName>
    <definedName name="taxa_cap">#REF!</definedName>
    <definedName name="terra">#REF!</definedName>
    <definedName name="TESTE">#REF!</definedName>
    <definedName name="_xlnm.Print_Titles" localSheetId="1">'PLAN ORÇAMENTARIA'!$2:$13</definedName>
    <definedName name="TOTA">#REF!</definedName>
    <definedName name="total">"$#REF!.$A$5:$E$2333"</definedName>
    <definedName name="total_10">"$#REF!.$A$5:$E$2333"</definedName>
    <definedName name="total_15">#REF!</definedName>
    <definedName name="total_16">#REF!</definedName>
    <definedName name="total_17">#REF!</definedName>
    <definedName name="total_18">#REF!</definedName>
    <definedName name="total_19">#REF!</definedName>
    <definedName name="total_20">#REF!</definedName>
    <definedName name="total_21">#REF!</definedName>
    <definedName name="total_22">#REF!</definedName>
    <definedName name="total_23">#REF!</definedName>
    <definedName name="total_24">#REF!</definedName>
    <definedName name="total_25">#REF!</definedName>
    <definedName name="total_26">#REF!</definedName>
    <definedName name="total_27">#REF!</definedName>
    <definedName name="total_28">#REF!</definedName>
    <definedName name="total_29">#REF!</definedName>
    <definedName name="total_30">#REF!</definedName>
    <definedName name="total_31">#REF!</definedName>
    <definedName name="total_32">#REF!</definedName>
    <definedName name="total_33">#REF!</definedName>
    <definedName name="total_34">#REF!</definedName>
    <definedName name="total_35">#REF!</definedName>
    <definedName name="total_36">#REF!</definedName>
    <definedName name="total_38">#REF!</definedName>
    <definedName name="TOTB">#REF!</definedName>
    <definedName name="TOTC">#REF!</definedName>
    <definedName name="TOTD">#REF!</definedName>
    <definedName name="TOTE">#REF!</definedName>
    <definedName name="TOTF">#REF!</definedName>
    <definedName name="TOTG">#REF!</definedName>
    <definedName name="TOTH">#REF!</definedName>
    <definedName name="TOTI">#REF!</definedName>
    <definedName name="TOTJ">#REF!</definedName>
    <definedName name="TOTK">#REF!</definedName>
    <definedName name="TOTL">#REF!</definedName>
    <definedName name="TOTM">#REF!</definedName>
    <definedName name="TOTN">#REF!</definedName>
    <definedName name="TOTP">#REF!</definedName>
    <definedName name="TOTQ">#REF!</definedName>
    <definedName name="TOTRES">#REF!</definedName>
    <definedName name="UNI11100_36">#REF!</definedName>
    <definedName name="UNI11110_36">#REF!</definedName>
    <definedName name="UNI11115_36">#REF!</definedName>
    <definedName name="UNI11125_36">#REF!</definedName>
    <definedName name="UNI11130_36">#REF!</definedName>
    <definedName name="UNI11135_36">#REF!</definedName>
    <definedName name="UNI11145_36">#REF!</definedName>
    <definedName name="UNI11150_36">#REF!</definedName>
    <definedName name="UNI11165_36">#REF!</definedName>
    <definedName name="UNI11170_36">#REF!</definedName>
    <definedName name="UNI11180_36">#REF!</definedName>
    <definedName name="UNI11185_36">#REF!</definedName>
    <definedName name="UNI11220_36">#REF!</definedName>
    <definedName name="UNI12105_36">#REF!</definedName>
    <definedName name="UNI12555_36">#REF!</definedName>
    <definedName name="UNI12570_36">#REF!</definedName>
    <definedName name="UNI12575_36">#REF!</definedName>
    <definedName name="UNI12580_36">#REF!</definedName>
    <definedName name="UNI12600_36">#REF!</definedName>
    <definedName name="UNI12610_36">#REF!</definedName>
    <definedName name="UNI12630_36">#REF!</definedName>
    <definedName name="UNI12631_36">#REF!</definedName>
    <definedName name="UNI12640_36">#REF!</definedName>
    <definedName name="UNI12645_36">#REF!</definedName>
    <definedName name="UNI12665_36">#REF!</definedName>
    <definedName name="UNI12690_36">#REF!</definedName>
    <definedName name="UNI12700_36">#REF!</definedName>
    <definedName name="UNI12710_36">#REF!</definedName>
    <definedName name="UNI13111_36">#REF!</definedName>
    <definedName name="UNI13112_36">#REF!</definedName>
    <definedName name="UNI13121_36">#REF!</definedName>
    <definedName name="UNI13720_36">#REF!</definedName>
    <definedName name="UNI14100_36">#REF!</definedName>
    <definedName name="UNI14161_36">#REF!</definedName>
    <definedName name="UNI14195_36">#REF!</definedName>
    <definedName name="UNI14205_36">#REF!</definedName>
    <definedName name="UNI14260_36">#REF!</definedName>
    <definedName name="UNI14500_36">#REF!</definedName>
    <definedName name="UNI14515_36">#REF!</definedName>
    <definedName name="UNI14555_36">#REF!</definedName>
    <definedName name="UNI14565_36">#REF!</definedName>
    <definedName name="UNI15135_36">#REF!</definedName>
    <definedName name="UNI15140_36">#REF!</definedName>
    <definedName name="UNI15195_36">#REF!</definedName>
    <definedName name="UNI15225_36">#REF!</definedName>
    <definedName name="UNI15230_36">#REF!</definedName>
    <definedName name="UNI15515_36">#REF!</definedName>
    <definedName name="UNI15560_36">#REF!</definedName>
    <definedName name="UNI15565_36">#REF!</definedName>
    <definedName name="UNI15570_36">#REF!</definedName>
    <definedName name="UNI15575_36">#REF!</definedName>
    <definedName name="UNI15583_36">#REF!</definedName>
    <definedName name="UNI15590_36">#REF!</definedName>
    <definedName name="UNI15591_36">#REF!</definedName>
    <definedName name="UNI15610_36">#REF!</definedName>
    <definedName name="UNI15625_36">#REF!</definedName>
    <definedName name="UNI15635_36">#REF!</definedName>
    <definedName name="UNI15655_36">#REF!</definedName>
    <definedName name="UNI15665_36">#REF!</definedName>
    <definedName name="UNI16515_36">#REF!</definedName>
    <definedName name="UNI16535_36">#REF!</definedName>
    <definedName name="UNI17140_36">#REF!</definedName>
    <definedName name="UNI19500_36">#REF!</definedName>
    <definedName name="UNI19501_36">#REF!</definedName>
    <definedName name="UNI19502_36">#REF!</definedName>
    <definedName name="UNI19503_36">#REF!</definedName>
    <definedName name="UNI19504_36">#REF!</definedName>
    <definedName name="UNI19505_36">#REF!</definedName>
    <definedName name="UNI20100_36">#REF!</definedName>
    <definedName name="UNI20105_36">#REF!</definedName>
    <definedName name="UNI20110_36">#REF!</definedName>
    <definedName name="UNI20115_36">#REF!</definedName>
    <definedName name="UNI20130_36">#REF!</definedName>
    <definedName name="UNI20135_36">#REF!</definedName>
    <definedName name="UNI20140_36">#REF!</definedName>
    <definedName name="UNI20145_36">#REF!</definedName>
    <definedName name="UNI20150_36">#REF!</definedName>
    <definedName name="UNI20155_36">#REF!</definedName>
    <definedName name="UNI20175_36">#REF!</definedName>
    <definedName name="UNI20185_36">#REF!</definedName>
    <definedName name="UNI20190_36">#REF!</definedName>
    <definedName name="UNI20195_36">#REF!</definedName>
    <definedName name="UNI20210_36">#REF!</definedName>
    <definedName name="VAL11100_36">#REF!</definedName>
    <definedName name="VAL11110_36">#REF!</definedName>
    <definedName name="VAL11115_36">#REF!</definedName>
    <definedName name="VAL11125_36">#REF!</definedName>
    <definedName name="VAL11130_36">#REF!</definedName>
    <definedName name="VAL11135_36">#REF!</definedName>
    <definedName name="VAL11145_36">#REF!</definedName>
    <definedName name="VAL11150_36">#REF!</definedName>
    <definedName name="VAL11165_36">#REF!</definedName>
    <definedName name="VAL11170_36">#REF!</definedName>
    <definedName name="VAL11180_36">#REF!</definedName>
    <definedName name="VAL11185_36">#REF!</definedName>
    <definedName name="VAL11220_36">#REF!</definedName>
    <definedName name="VAL12105_36">#REF!</definedName>
    <definedName name="VAL12555_36">#REF!</definedName>
    <definedName name="VAL12570_36">#REF!</definedName>
    <definedName name="VAL12575_36">#REF!</definedName>
    <definedName name="VAL12580_36">#REF!</definedName>
    <definedName name="VAL12600_36">#REF!</definedName>
    <definedName name="VAL12610_36">#REF!</definedName>
    <definedName name="VAL12630_36">#REF!</definedName>
    <definedName name="VAL12631_36">#REF!</definedName>
    <definedName name="VAL12640_36">#REF!</definedName>
    <definedName name="VAL12645_36">#REF!</definedName>
    <definedName name="VAL12665_36">#REF!</definedName>
    <definedName name="VAL12690_36">#REF!</definedName>
    <definedName name="VAL12700_36">#REF!</definedName>
    <definedName name="VAL12710_36">#REF!</definedName>
    <definedName name="VAL13111_36">#REF!</definedName>
    <definedName name="VAL13112_36">#REF!</definedName>
    <definedName name="VAL13121_36">#REF!</definedName>
    <definedName name="VAL13720_36">#REF!</definedName>
    <definedName name="VAL14100_36">#REF!</definedName>
    <definedName name="VAL14161_36">#REF!</definedName>
    <definedName name="VAL14195_36">#REF!</definedName>
    <definedName name="VAL14205_36">#REF!</definedName>
    <definedName name="VAL14260_36">#REF!</definedName>
    <definedName name="VAL14500_36">#REF!</definedName>
    <definedName name="VAL14515_36">#REF!</definedName>
    <definedName name="VAL14555_36">#REF!</definedName>
    <definedName name="VAL14565_36">#REF!</definedName>
    <definedName name="VAL15135_36">#REF!</definedName>
    <definedName name="VAL15140_36">#REF!</definedName>
    <definedName name="VAL15195_36">#REF!</definedName>
    <definedName name="VAL15225_36">#REF!</definedName>
    <definedName name="VAL15230_36">#REF!</definedName>
    <definedName name="VAL15515_36">#REF!</definedName>
    <definedName name="VAL15560_36">#REF!</definedName>
    <definedName name="VAL15565_36">#REF!</definedName>
    <definedName name="VAL15570_36">#REF!</definedName>
    <definedName name="VAL15575_36">#REF!</definedName>
    <definedName name="VAL15583_36">#REF!</definedName>
    <definedName name="VAL15590_36">#REF!</definedName>
    <definedName name="VAL15591_36">#REF!</definedName>
    <definedName name="VAL15610_36">#REF!</definedName>
    <definedName name="VAL15625_36">#REF!</definedName>
    <definedName name="VAL15635_36">#REF!</definedName>
    <definedName name="VAL15655_36">#REF!</definedName>
    <definedName name="VAL15665_36">#REF!</definedName>
    <definedName name="VAL16515_36">#REF!</definedName>
    <definedName name="VAL16535_36">#REF!</definedName>
    <definedName name="VAL17140_36">#REF!</definedName>
    <definedName name="VAL19500_36">#REF!</definedName>
    <definedName name="VAL19501_36">#REF!</definedName>
    <definedName name="VAL19502_36">#REF!</definedName>
    <definedName name="VAL19503_36">#REF!</definedName>
    <definedName name="VAL19504_36">#REF!</definedName>
    <definedName name="VAL19505_36">#REF!</definedName>
    <definedName name="VAL20100_36">#REF!</definedName>
    <definedName name="VAL20105_36">#REF!</definedName>
    <definedName name="VAL20110_36">#REF!</definedName>
    <definedName name="VAL20115_36">#REF!</definedName>
    <definedName name="VAL20130_36">#REF!</definedName>
    <definedName name="VAL20135_36">#REF!</definedName>
    <definedName name="VAL20140_36">#REF!</definedName>
    <definedName name="VAL20145_36">#REF!</definedName>
    <definedName name="VAL20150_36">#REF!</definedName>
    <definedName name="VAL20155_36">#REF!</definedName>
    <definedName name="VAL20175_36">#REF!</definedName>
    <definedName name="VAL20185_36">#REF!</definedName>
    <definedName name="VAL20190_36">#REF!</definedName>
    <definedName name="VAL20195_36">#REF!</definedName>
    <definedName name="VAL20210_3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0" i="3" l="1"/>
  <c r="O9" i="3"/>
  <c r="M9" i="3"/>
  <c r="K9" i="3"/>
  <c r="L13" i="2"/>
  <c r="F39" i="5"/>
  <c r="E39" i="5"/>
  <c r="D39" i="5"/>
  <c r="C39" i="5"/>
  <c r="F40" i="5"/>
  <c r="E40" i="5"/>
  <c r="D40" i="5"/>
  <c r="C40" i="5"/>
  <c r="E20" i="37"/>
  <c r="E10" i="37" s="1"/>
  <c r="E12" i="37" s="1"/>
  <c r="L10" i="2" s="1"/>
  <c r="F18" i="37"/>
  <c r="F17" i="37"/>
  <c r="F16" i="37"/>
  <c r="F9" i="37"/>
  <c r="F8" i="37"/>
  <c r="E7" i="37"/>
  <c r="F6" i="37"/>
  <c r="E11" i="37" l="1"/>
  <c r="L9" i="2" l="1"/>
  <c r="E28" i="8"/>
  <c r="A97" i="35" l="1"/>
  <c r="A56" i="35" l="1"/>
  <c r="A32" i="35"/>
  <c r="A55" i="35"/>
  <c r="A31" i="35"/>
  <c r="A11" i="35"/>
  <c r="G16" i="2"/>
  <c r="T55" i="35"/>
  <c r="A10" i="35"/>
  <c r="A30" i="35"/>
  <c r="A52" i="35"/>
  <c r="H45" i="8"/>
  <c r="H44" i="8"/>
  <c r="G45" i="8"/>
  <c r="G44" i="8"/>
  <c r="A9" i="35"/>
  <c r="A8" i="35"/>
  <c r="E19" i="8"/>
  <c r="J19" i="8" s="1"/>
  <c r="E18" i="8"/>
  <c r="H18" i="8" s="1"/>
  <c r="I19" i="8"/>
  <c r="H19" i="8"/>
  <c r="F19" i="8"/>
  <c r="G19" i="8" s="1"/>
  <c r="I18" i="8"/>
  <c r="F18" i="8"/>
  <c r="G18" i="8" s="1"/>
  <c r="D19" i="8"/>
  <c r="C54" i="35" s="1"/>
  <c r="D18" i="8"/>
  <c r="C53" i="35" s="1"/>
  <c r="I23" i="8"/>
  <c r="F23" i="8"/>
  <c r="G23" i="8" s="1"/>
  <c r="F22" i="8"/>
  <c r="F17" i="8"/>
  <c r="F15" i="8"/>
  <c r="E23" i="8"/>
  <c r="J23" i="8" s="1"/>
  <c r="E22" i="8"/>
  <c r="H22" i="8" s="1"/>
  <c r="K19" i="8" l="1"/>
  <c r="L19" i="8" s="1"/>
  <c r="M19" i="8" s="1"/>
  <c r="K23" i="8"/>
  <c r="L23" i="8" s="1"/>
  <c r="M23" i="8" s="1"/>
  <c r="J18" i="8"/>
  <c r="H23" i="8"/>
  <c r="G34" i="2"/>
  <c r="G33" i="2"/>
  <c r="E11" i="3"/>
  <c r="T76" i="35"/>
  <c r="T77" i="35"/>
  <c r="T78" i="35"/>
  <c r="F41" i="5"/>
  <c r="E41" i="5"/>
  <c r="D41" i="5"/>
  <c r="C41" i="5"/>
  <c r="F37" i="5"/>
  <c r="E37" i="5"/>
  <c r="D37" i="5"/>
  <c r="C37" i="5"/>
  <c r="F30" i="5"/>
  <c r="E30" i="5"/>
  <c r="D30" i="5"/>
  <c r="C30" i="5"/>
  <c r="F18" i="5"/>
  <c r="F42" i="5" s="1"/>
  <c r="E18" i="5"/>
  <c r="D18" i="5"/>
  <c r="C18" i="5"/>
  <c r="M140" i="35"/>
  <c r="M139" i="35"/>
  <c r="T75" i="35"/>
  <c r="U17" i="35"/>
  <c r="U15" i="35"/>
  <c r="C217" i="35"/>
  <c r="J22" i="8"/>
  <c r="E15" i="8"/>
  <c r="E17" i="8"/>
  <c r="I242" i="35"/>
  <c r="H3" i="3"/>
  <c r="B11" i="2"/>
  <c r="C10" i="1" s="1"/>
  <c r="G24" i="2"/>
  <c r="G3" i="3"/>
  <c r="G2" i="3"/>
  <c r="T53" i="35"/>
  <c r="T54" i="35"/>
  <c r="T52" i="35"/>
  <c r="T8" i="35"/>
  <c r="T9" i="35"/>
  <c r="T13" i="35"/>
  <c r="T14" i="35"/>
  <c r="T15" i="35"/>
  <c r="T16" i="35"/>
  <c r="T17" i="35"/>
  <c r="T18" i="35"/>
  <c r="T19" i="35"/>
  <c r="T20" i="35"/>
  <c r="T21" i="35"/>
  <c r="T22" i="35"/>
  <c r="T23" i="35"/>
  <c r="T24" i="35"/>
  <c r="T25" i="35"/>
  <c r="T26" i="35"/>
  <c r="T27" i="35"/>
  <c r="T28" i="35"/>
  <c r="T29" i="35"/>
  <c r="T30" i="35"/>
  <c r="T31" i="35"/>
  <c r="T34" i="35"/>
  <c r="T35" i="35"/>
  <c r="T36" i="35"/>
  <c r="T37" i="35"/>
  <c r="T38" i="35"/>
  <c r="T39" i="35"/>
  <c r="T40" i="35"/>
  <c r="T41" i="35"/>
  <c r="T42" i="35"/>
  <c r="T44" i="35"/>
  <c r="T45" i="35"/>
  <c r="T46" i="35"/>
  <c r="T47" i="35"/>
  <c r="T48" i="35"/>
  <c r="T49" i="35"/>
  <c r="T50" i="35"/>
  <c r="T51" i="35"/>
  <c r="T57" i="35"/>
  <c r="T58" i="35"/>
  <c r="T59" i="35"/>
  <c r="T60" i="35"/>
  <c r="T61" i="35"/>
  <c r="T62" i="35"/>
  <c r="T63" i="35"/>
  <c r="T64" i="35"/>
  <c r="T65" i="35"/>
  <c r="T67" i="35"/>
  <c r="T68" i="35"/>
  <c r="T69" i="35"/>
  <c r="T70" i="35"/>
  <c r="T71" i="35"/>
  <c r="T72" i="35"/>
  <c r="T73" i="35"/>
  <c r="T74" i="35"/>
  <c r="T79" i="35"/>
  <c r="T80" i="35"/>
  <c r="T81" i="35"/>
  <c r="T82" i="35"/>
  <c r="T83" i="35"/>
  <c r="T84" i="35"/>
  <c r="T85" i="35"/>
  <c r="T86" i="35"/>
  <c r="T87" i="35"/>
  <c r="T88" i="35"/>
  <c r="T89" i="35"/>
  <c r="T90" i="35"/>
  <c r="T91" i="35"/>
  <c r="T92" i="35"/>
  <c r="T93" i="35"/>
  <c r="T94" i="35"/>
  <c r="T95" i="35"/>
  <c r="T96" i="35"/>
  <c r="T98" i="35"/>
  <c r="T99" i="35"/>
  <c r="T100" i="35"/>
  <c r="T101" i="35"/>
  <c r="T102" i="35"/>
  <c r="T103" i="35"/>
  <c r="T104" i="35"/>
  <c r="T105" i="35"/>
  <c r="T106" i="35"/>
  <c r="T107" i="35"/>
  <c r="U14" i="35"/>
  <c r="U9" i="35"/>
  <c r="U8" i="35"/>
  <c r="D24" i="2"/>
  <c r="E24" i="2"/>
  <c r="F24" i="2"/>
  <c r="C24" i="2"/>
  <c r="B24" i="2"/>
  <c r="B20" i="2"/>
  <c r="C20" i="2"/>
  <c r="D20" i="2"/>
  <c r="E20" i="2"/>
  <c r="F20" i="2"/>
  <c r="G20" i="2"/>
  <c r="E18" i="2"/>
  <c r="F18" i="2"/>
  <c r="G18" i="2"/>
  <c r="F17" i="2"/>
  <c r="D18" i="2"/>
  <c r="C18" i="2"/>
  <c r="B18" i="2"/>
  <c r="X129" i="35"/>
  <c r="Y129" i="35"/>
  <c r="W129" i="35"/>
  <c r="V129" i="35"/>
  <c r="C112" i="35"/>
  <c r="A112" i="35"/>
  <c r="B110" i="35"/>
  <c r="R124" i="35"/>
  <c r="I110" i="35"/>
  <c r="B134" i="35"/>
  <c r="I134" i="35"/>
  <c r="A136" i="35"/>
  <c r="C136" i="35"/>
  <c r="C93" i="35"/>
  <c r="A93" i="35"/>
  <c r="B91" i="35"/>
  <c r="R102" i="35"/>
  <c r="I91" i="35"/>
  <c r="B157" i="35"/>
  <c r="C49" i="35"/>
  <c r="A49" i="35"/>
  <c r="B47" i="35"/>
  <c r="R60" i="35"/>
  <c r="R61" i="35" s="1"/>
  <c r="I47" i="35"/>
  <c r="R37" i="35"/>
  <c r="R38" i="35" s="1"/>
  <c r="B7" i="31"/>
  <c r="I22" i="8"/>
  <c r="V15" i="35"/>
  <c r="D15" i="8"/>
  <c r="D17" i="8"/>
  <c r="I36" i="8"/>
  <c r="I34" i="8"/>
  <c r="I35" i="8"/>
  <c r="I37" i="8"/>
  <c r="I38" i="8"/>
  <c r="I39" i="8"/>
  <c r="I40" i="8"/>
  <c r="I41" i="8"/>
  <c r="I42" i="8"/>
  <c r="I43" i="8"/>
  <c r="I46" i="8"/>
  <c r="I47" i="8"/>
  <c r="I48" i="8"/>
  <c r="I49" i="8"/>
  <c r="I50" i="8"/>
  <c r="I51" i="8"/>
  <c r="I53" i="8"/>
  <c r="I54" i="8"/>
  <c r="A72" i="35"/>
  <c r="A27" i="35"/>
  <c r="A5" i="35"/>
  <c r="I17" i="8"/>
  <c r="I21" i="8"/>
  <c r="I15" i="8"/>
  <c r="B8" i="1"/>
  <c r="B9" i="1"/>
  <c r="F34" i="2"/>
  <c r="E34" i="2"/>
  <c r="D34" i="2"/>
  <c r="C34" i="2"/>
  <c r="B34" i="2"/>
  <c r="F33" i="2"/>
  <c r="E33" i="2"/>
  <c r="D33" i="2"/>
  <c r="C33" i="2"/>
  <c r="B33" i="2"/>
  <c r="C32" i="2"/>
  <c r="B32" i="2"/>
  <c r="C31" i="2"/>
  <c r="B31" i="2"/>
  <c r="A11" i="3" s="1"/>
  <c r="C23" i="2"/>
  <c r="B10" i="3" s="1"/>
  <c r="B23" i="2"/>
  <c r="A10" i="3" s="1"/>
  <c r="D17" i="2"/>
  <c r="E17" i="2"/>
  <c r="G17" i="2"/>
  <c r="D19" i="2"/>
  <c r="E19" i="2"/>
  <c r="F19" i="2"/>
  <c r="G19" i="2"/>
  <c r="D25" i="2"/>
  <c r="E25" i="2"/>
  <c r="F25" i="2"/>
  <c r="G25" i="2"/>
  <c r="D26" i="2"/>
  <c r="E26" i="2"/>
  <c r="F26" i="2"/>
  <c r="G26" i="2"/>
  <c r="D27" i="2"/>
  <c r="E27" i="2"/>
  <c r="F27" i="2"/>
  <c r="G27" i="2"/>
  <c r="D28" i="2"/>
  <c r="E28" i="2"/>
  <c r="F28" i="2"/>
  <c r="G28" i="2"/>
  <c r="C17" i="2"/>
  <c r="C19" i="2"/>
  <c r="C25" i="2"/>
  <c r="C26" i="2"/>
  <c r="C27" i="2"/>
  <c r="C28" i="2"/>
  <c r="B26" i="2"/>
  <c r="B27" i="2"/>
  <c r="B28" i="2"/>
  <c r="B25" i="2"/>
  <c r="B17" i="2"/>
  <c r="B19" i="2"/>
  <c r="F16" i="2"/>
  <c r="E16" i="2"/>
  <c r="D16" i="2"/>
  <c r="C16" i="2"/>
  <c r="B16" i="2"/>
  <c r="C15" i="2"/>
  <c r="B9" i="3" s="1"/>
  <c r="B15" i="2"/>
  <c r="A9" i="3" s="1"/>
  <c r="K3" i="2"/>
  <c r="J3" i="2"/>
  <c r="C263" i="35"/>
  <c r="A263" i="35"/>
  <c r="B261" i="35"/>
  <c r="R270" i="35"/>
  <c r="R272" i="35" s="1"/>
  <c r="R267" i="35"/>
  <c r="I261" i="35"/>
  <c r="C244" i="35"/>
  <c r="A244" i="35"/>
  <c r="B242" i="35"/>
  <c r="R251" i="35"/>
  <c r="R253" i="35" s="1"/>
  <c r="R248" i="35"/>
  <c r="I215" i="35"/>
  <c r="I186" i="35"/>
  <c r="I157" i="35"/>
  <c r="I70" i="35"/>
  <c r="I25" i="35"/>
  <c r="I3" i="35"/>
  <c r="A159" i="35"/>
  <c r="A188" i="35"/>
  <c r="A217" i="35"/>
  <c r="B215" i="35"/>
  <c r="R232" i="35"/>
  <c r="R231" i="35"/>
  <c r="R230" i="35"/>
  <c r="R229" i="35"/>
  <c r="R228" i="35"/>
  <c r="R227" i="35"/>
  <c r="R226" i="35"/>
  <c r="R225" i="35"/>
  <c r="C159" i="35"/>
  <c r="C188" i="35"/>
  <c r="B186" i="35"/>
  <c r="R203" i="35"/>
  <c r="R202" i="35"/>
  <c r="R201" i="35"/>
  <c r="R200" i="35"/>
  <c r="R199" i="35"/>
  <c r="R198" i="35"/>
  <c r="R197" i="35"/>
  <c r="R196" i="35"/>
  <c r="R174" i="35"/>
  <c r="R173" i="35"/>
  <c r="R172" i="35"/>
  <c r="R171" i="35"/>
  <c r="R170" i="35"/>
  <c r="R169" i="35"/>
  <c r="R168" i="35"/>
  <c r="R167" i="35"/>
  <c r="M145" i="35"/>
  <c r="R145" i="35" s="1"/>
  <c r="M144" i="35"/>
  <c r="R144" i="35" s="1"/>
  <c r="C21" i="8"/>
  <c r="C72" i="35"/>
  <c r="B70" i="35"/>
  <c r="R82" i="35"/>
  <c r="C27" i="35"/>
  <c r="I55" i="8"/>
  <c r="B25" i="35"/>
  <c r="I56" i="8"/>
  <c r="B3" i="35"/>
  <c r="W3" i="35"/>
  <c r="W5" i="35" s="1"/>
  <c r="C5" i="35"/>
  <c r="C75" i="35" l="1"/>
  <c r="C97" i="35"/>
  <c r="K18" i="8"/>
  <c r="L18" i="8" s="1"/>
  <c r="M18" i="8" s="1"/>
  <c r="K22" i="8"/>
  <c r="L22" i="8" s="1"/>
  <c r="C9" i="35"/>
  <c r="J15" i="8"/>
  <c r="H15" i="8"/>
  <c r="J17" i="8"/>
  <c r="H17" i="8"/>
  <c r="U16" i="35"/>
  <c r="F21" i="8"/>
  <c r="C76" i="35"/>
  <c r="C77" i="35"/>
  <c r="C42" i="5"/>
  <c r="D42" i="5"/>
  <c r="E42" i="5"/>
  <c r="E21" i="8"/>
  <c r="R146" i="35"/>
  <c r="R255" i="35"/>
  <c r="I26" i="31" s="1"/>
  <c r="H33" i="2" s="1"/>
  <c r="R204" i="35"/>
  <c r="G17" i="8"/>
  <c r="R274" i="35"/>
  <c r="I27" i="31" s="1"/>
  <c r="H34" i="2" s="1"/>
  <c r="R175" i="35"/>
  <c r="R233" i="35"/>
  <c r="I9" i="3"/>
  <c r="G9" i="3"/>
  <c r="E9" i="3"/>
  <c r="C16" i="1"/>
  <c r="C117" i="35"/>
  <c r="C116" i="35"/>
  <c r="C52" i="35"/>
  <c r="V9" i="35"/>
  <c r="C115" i="35"/>
  <c r="V8" i="35"/>
  <c r="C220" i="35"/>
  <c r="C191" i="35"/>
  <c r="C162" i="35"/>
  <c r="V14" i="35"/>
  <c r="R17" i="35"/>
  <c r="C30" i="35"/>
  <c r="C8" i="35"/>
  <c r="G22" i="8"/>
  <c r="D22" i="8"/>
  <c r="D21" i="8"/>
  <c r="C15" i="1"/>
  <c r="B11" i="3"/>
  <c r="C17" i="1"/>
  <c r="R83" i="35"/>
  <c r="V16" i="35" l="1"/>
  <c r="C55" i="35"/>
  <c r="C10" i="35"/>
  <c r="V17" i="35"/>
  <c r="C11" i="35"/>
  <c r="C56" i="35"/>
  <c r="C32" i="35"/>
  <c r="O32" i="35"/>
  <c r="R32" i="35" s="1"/>
  <c r="M22" i="8"/>
  <c r="O96" i="35"/>
  <c r="R96" i="35" s="1"/>
  <c r="O56" i="35"/>
  <c r="R56" i="35" s="1"/>
  <c r="O11" i="35"/>
  <c r="R11" i="35" s="1"/>
  <c r="K15" i="8"/>
  <c r="L15" i="8" s="1"/>
  <c r="K17" i="8"/>
  <c r="L17" i="8" s="1"/>
  <c r="J21" i="8"/>
  <c r="H21" i="8"/>
  <c r="I45" i="8"/>
  <c r="I44" i="8"/>
  <c r="G15" i="8"/>
  <c r="J33" i="2"/>
  <c r="J34" i="2"/>
  <c r="O77" i="35"/>
  <c r="R77" i="35" s="1"/>
  <c r="O76" i="35"/>
  <c r="R76" i="35" s="1"/>
  <c r="G21" i="8"/>
  <c r="J27" i="31"/>
  <c r="J26" i="31"/>
  <c r="C140" i="35"/>
  <c r="C118" i="35"/>
  <c r="C139" i="35"/>
  <c r="C96" i="35"/>
  <c r="C31" i="35"/>
  <c r="O30" i="35" l="1"/>
  <c r="R30" i="35" s="1"/>
  <c r="O9" i="35"/>
  <c r="R9" i="35" s="1"/>
  <c r="O75" i="35"/>
  <c r="R75" i="35" s="1"/>
  <c r="O97" i="35"/>
  <c r="R97" i="35" s="1"/>
  <c r="O52" i="35"/>
  <c r="R52" i="35" s="1"/>
  <c r="O139" i="35"/>
  <c r="R139" i="35" s="1"/>
  <c r="M17" i="8"/>
  <c r="O115" i="35"/>
  <c r="R115" i="35" s="1"/>
  <c r="M15" i="8"/>
  <c r="O8" i="35"/>
  <c r="R8" i="35" s="1"/>
  <c r="R13" i="35" s="1"/>
  <c r="O162" i="35"/>
  <c r="R162" i="35" s="1"/>
  <c r="R164" i="35" s="1"/>
  <c r="R177" i="35" s="1"/>
  <c r="T177" i="35" s="1"/>
  <c r="T178" i="35" s="1"/>
  <c r="O220" i="35"/>
  <c r="R220" i="35" s="1"/>
  <c r="R222" i="35" s="1"/>
  <c r="O191" i="35"/>
  <c r="R191" i="35" s="1"/>
  <c r="R193" i="35" s="1"/>
  <c r="K21" i="8"/>
  <c r="L21" i="8" s="1"/>
  <c r="W15" i="35"/>
  <c r="X15" i="35" s="1"/>
  <c r="W9" i="35"/>
  <c r="X9" i="35" s="1"/>
  <c r="W16" i="35"/>
  <c r="X16" i="35" s="1"/>
  <c r="W17" i="35"/>
  <c r="X17" i="35" s="1"/>
  <c r="W8" i="35"/>
  <c r="X8" i="35" s="1"/>
  <c r="W14" i="35"/>
  <c r="X14" i="35" s="1"/>
  <c r="K33" i="2"/>
  <c r="K34" i="2"/>
  <c r="O53" i="35"/>
  <c r="R53" i="35" s="1"/>
  <c r="O116" i="35"/>
  <c r="R116" i="35" s="1"/>
  <c r="O54" i="35"/>
  <c r="R54" i="35" s="1"/>
  <c r="O117" i="35"/>
  <c r="R117" i="35" s="1"/>
  <c r="R79" i="35"/>
  <c r="R85" i="35" s="1"/>
  <c r="K25" i="31"/>
  <c r="R98" i="35"/>
  <c r="R104" i="35" s="1"/>
  <c r="O10" i="35" l="1"/>
  <c r="R10" i="35" s="1"/>
  <c r="R19" i="35" s="1"/>
  <c r="I11" i="31" s="1"/>
  <c r="H16" i="2" s="1"/>
  <c r="J16" i="2" s="1"/>
  <c r="K16" i="2" s="1"/>
  <c r="O55" i="35"/>
  <c r="R55" i="35" s="1"/>
  <c r="O31" i="35"/>
  <c r="R31" i="35" s="1"/>
  <c r="O118" i="35"/>
  <c r="R118" i="35" s="1"/>
  <c r="O140" i="35"/>
  <c r="R140" i="35" s="1"/>
  <c r="R141" i="35" s="1"/>
  <c r="R148" i="35" s="1"/>
  <c r="I19" i="31" s="1"/>
  <c r="H25" i="2" s="1"/>
  <c r="J25" i="2" s="1"/>
  <c r="K25" i="2" s="1"/>
  <c r="M21" i="8"/>
  <c r="X19" i="35"/>
  <c r="R120" i="35"/>
  <c r="R126" i="35" s="1"/>
  <c r="I18" i="31" s="1"/>
  <c r="H24" i="2" s="1"/>
  <c r="J24" i="2" s="1"/>
  <c r="K24" i="2" s="1"/>
  <c r="R57" i="35"/>
  <c r="R63" i="35" s="1"/>
  <c r="I13" i="31" s="1"/>
  <c r="H18" i="2" s="1"/>
  <c r="J18" i="2" s="1"/>
  <c r="K18" i="2" s="1"/>
  <c r="W21" i="35"/>
  <c r="R206" i="35"/>
  <c r="U206" i="35" s="1"/>
  <c r="T193" i="35"/>
  <c r="T194" i="35" s="1"/>
  <c r="R235" i="35"/>
  <c r="U235" i="35" s="1"/>
  <c r="T222" i="35"/>
  <c r="U222" i="35" s="1"/>
  <c r="W20" i="35"/>
  <c r="W19" i="35"/>
  <c r="I20" i="31"/>
  <c r="H26" i="2" s="1"/>
  <c r="J26" i="2" s="1"/>
  <c r="K26" i="2" s="1"/>
  <c r="I14" i="31"/>
  <c r="H19" i="2" s="1"/>
  <c r="J19" i="2" s="1"/>
  <c r="K19" i="2" s="1"/>
  <c r="I15" i="31"/>
  <c r="H20" i="2" s="1"/>
  <c r="J20" i="2" s="1"/>
  <c r="K20" i="2" s="1"/>
  <c r="R34" i="35"/>
  <c r="R40" i="35" s="1"/>
  <c r="I12" i="31" s="1"/>
  <c r="H17" i="2" s="1"/>
  <c r="J17" i="2" s="1"/>
  <c r="K17" i="2" s="1"/>
  <c r="J19" i="31" l="1"/>
  <c r="J11" i="31"/>
  <c r="I21" i="31"/>
  <c r="I22" i="31"/>
  <c r="J12" i="31"/>
  <c r="J13" i="31"/>
  <c r="J15" i="31"/>
  <c r="J14" i="31"/>
  <c r="J18" i="31"/>
  <c r="J20" i="31"/>
  <c r="J22" i="31" l="1"/>
  <c r="H28" i="2"/>
  <c r="J28" i="2" s="1"/>
  <c r="K28" i="2" s="1"/>
  <c r="J21" i="31"/>
  <c r="H27" i="2"/>
  <c r="J27" i="2" s="1"/>
  <c r="K27" i="2" s="1"/>
  <c r="K22" i="2"/>
  <c r="J10" i="31"/>
  <c r="J17" i="31" l="1"/>
  <c r="K30" i="2"/>
  <c r="E15" i="1"/>
  <c r="D9" i="3"/>
  <c r="F9" i="3" s="1"/>
  <c r="D10" i="3" l="1"/>
  <c r="E16" i="1"/>
  <c r="P9" i="3"/>
  <c r="R9" i="3"/>
  <c r="T9" i="3"/>
  <c r="V9" i="3"/>
  <c r="X9" i="3"/>
  <c r="Z9" i="3"/>
  <c r="L9" i="3"/>
  <c r="N9" i="3"/>
  <c r="H9" i="3"/>
  <c r="J9" i="3"/>
  <c r="T10" i="3" l="1"/>
  <c r="P10" i="3"/>
  <c r="V10" i="3"/>
  <c r="F10" i="3"/>
  <c r="L10" i="3"/>
  <c r="H10" i="3"/>
  <c r="X10" i="3"/>
  <c r="Z10" i="3"/>
  <c r="J10" i="3"/>
  <c r="R10" i="3"/>
  <c r="N10" i="3"/>
  <c r="J24" i="31" l="1"/>
  <c r="J29" i="31" l="1"/>
  <c r="K36" i="2" l="1"/>
  <c r="K37" i="2" l="1"/>
  <c r="E17" i="1"/>
  <c r="D11" i="3"/>
  <c r="F11" i="3" s="1"/>
  <c r="D12" i="3" l="1"/>
  <c r="J11" i="3"/>
  <c r="J12" i="3" s="1"/>
  <c r="H11" i="3"/>
  <c r="H12" i="3" s="1"/>
  <c r="N11" i="3"/>
  <c r="N12" i="3" s="1"/>
  <c r="L11" i="3"/>
  <c r="L12" i="3" s="1"/>
  <c r="Z11" i="3"/>
  <c r="Z12" i="3" s="1"/>
  <c r="X11" i="3"/>
  <c r="X12" i="3" s="1"/>
  <c r="V11" i="3"/>
  <c r="V12" i="3" s="1"/>
  <c r="T11" i="3"/>
  <c r="T12" i="3" s="1"/>
  <c r="R11" i="3"/>
  <c r="R12" i="3" s="1"/>
  <c r="P11" i="3"/>
  <c r="P12" i="3" s="1"/>
  <c r="E18" i="1"/>
  <c r="D17" i="1" s="1"/>
  <c r="I12" i="3" l="1"/>
  <c r="O12" i="3"/>
  <c r="I17" i="1"/>
  <c r="Q12" i="3"/>
  <c r="W12" i="3"/>
  <c r="U12" i="3"/>
  <c r="S12" i="3"/>
  <c r="Y12" i="3"/>
  <c r="K12" i="3"/>
  <c r="M12" i="3"/>
  <c r="G12" i="3"/>
  <c r="D16" i="1"/>
  <c r="I16" i="1"/>
  <c r="D15" i="1"/>
  <c r="I15" i="1"/>
  <c r="F12" i="3"/>
  <c r="I18" i="1" l="1"/>
  <c r="D18" i="1"/>
  <c r="E12" i="3"/>
  <c r="E13" i="3" s="1"/>
  <c r="G13" i="3" s="1"/>
  <c r="I13" i="3" s="1"/>
  <c r="K13" i="3" s="1"/>
  <c r="M13" i="3" s="1"/>
  <c r="O13" i="3" s="1"/>
  <c r="Q13" i="3" s="1"/>
  <c r="S13" i="3" s="1"/>
  <c r="U13" i="3" s="1"/>
  <c r="W13" i="3" s="1"/>
  <c r="Y13" i="3" s="1"/>
  <c r="AA13" i="3" s="1"/>
  <c r="F13" i="3"/>
  <c r="H13" i="3" s="1"/>
  <c r="J13" i="3" s="1"/>
  <c r="L13" i="3" s="1"/>
  <c r="N13" i="3" s="1"/>
  <c r="P13" i="3" s="1"/>
  <c r="R13" i="3" s="1"/>
  <c r="T13" i="3" s="1"/>
  <c r="V13" i="3" s="1"/>
  <c r="X13" i="3" s="1"/>
  <c r="Z13" i="3" s="1"/>
  <c r="AB13" i="3" s="1"/>
</calcChain>
</file>

<file path=xl/sharedStrings.xml><?xml version="1.0" encoding="utf-8"?>
<sst xmlns="http://schemas.openxmlformats.org/spreadsheetml/2006/main" count="982" uniqueCount="397">
  <si>
    <t>TRIBUNAL REGIONAL FEDERAL DA 6ª REGIÃO</t>
  </si>
  <si>
    <t>SECAM - SECRETARIA DE ADMINISTRAÇÃO E SERVIÇOS</t>
  </si>
  <si>
    <t>DIEAR - DIVISÃO DE ENGENHARIA E ARQUITETURA</t>
  </si>
  <si>
    <t>SEGOB - SEÇÃO DE GETÃO DE OBRAS</t>
  </si>
  <si>
    <t>Objeto:</t>
  </si>
  <si>
    <t>QUADRO DE RESUMO DA CONTRATAÇÃO</t>
  </si>
  <si>
    <t>ITEM</t>
  </si>
  <si>
    <t>DESCRIÇÃO</t>
  </si>
  <si>
    <t>%</t>
  </si>
  <si>
    <t>PREÇO FINAL</t>
  </si>
  <si>
    <t>DESCRIÇÃO GERAL</t>
  </si>
  <si>
    <t>Profissional ou equipe da CONTRATADA cujas responsabilidades estão definidas no EDITAL, destacando-se a coordenação, a conferência e a compatibilização de todos os documentos técnicos da supervisão e fiscalização das obras ou serviços de engenharia em execução no Plano de Obras da Justiça Federal e outras necessidades do TRF6. Assim como elaboração de todos os relatórios técnicos necessários para o acompanhamento e controle da obra ou serviço a ser fiscalizado.</t>
  </si>
  <si>
    <t>Consiste em serviços eventuais para contratação de serviços de consultoria técnica especializada e na elaboração de projetos complementares necessários à execução do contrato de obra ou serviço de engenharia que está sendo fiscalizado. Destaca-se que tais serviços deste item não pode ultrapassar 25% do valor total do contrato para não caracterizar o desvio da natureza do objeto desta contratação, que é predominantemente de suspervisão e fiscalização de obras e serviços de engenharia.</t>
  </si>
  <si>
    <t xml:space="preserve">Consiste em outros custos direto do contrato.  </t>
  </si>
  <si>
    <t>TOTAL</t>
  </si>
  <si>
    <t>ESCOPO 100%</t>
  </si>
  <si>
    <t xml:space="preserve">SEGOB - SEÇÃO DE GESTÃO DE OBRAS </t>
  </si>
  <si>
    <t>ORÇAMENTO DE REFERÊNCIA</t>
  </si>
  <si>
    <t>FATOR "K"</t>
  </si>
  <si>
    <t>OBJETO:</t>
  </si>
  <si>
    <t>FATOR "TRDE"</t>
  </si>
  <si>
    <t>PRAZO (mês)</t>
  </si>
  <si>
    <t>Este desconto incide apenas nos custos unitários de referência (Tabela Salarial).</t>
  </si>
  <si>
    <t>DESCONTO</t>
  </si>
  <si>
    <t>Este desconto refere-se ao somatório do Fator K (Licitante) e desconto do custo unitário de referência.</t>
  </si>
  <si>
    <t>DESCONTO GERAL</t>
  </si>
  <si>
    <t>DESCRIÇÃO DO SERVIÇO</t>
  </si>
  <si>
    <t>CÓDIGO</t>
  </si>
  <si>
    <t>REFERÊNCIA</t>
  </si>
  <si>
    <t>UNIDADE</t>
  </si>
  <si>
    <t>QUANTIDADE</t>
  </si>
  <si>
    <t>CUSTO UNITÁRIO (R$)</t>
  </si>
  <si>
    <t xml:space="preserve">FATOR </t>
  </si>
  <si>
    <t>PREÇO UNITÁRIO (R$)</t>
  </si>
  <si>
    <t>PREÇO TOTAL (R$)</t>
  </si>
  <si>
    <t>FATOR K</t>
  </si>
  <si>
    <t>SUB-TOTAL 1</t>
  </si>
  <si>
    <t>SUB-TOTAL 2</t>
  </si>
  <si>
    <t>TRDE</t>
  </si>
  <si>
    <t>SUB-TOTAL 3</t>
  </si>
  <si>
    <t>VALOR TOTAL (01+02+03)</t>
  </si>
  <si>
    <t>CÁLCULO DO FATOR "K" E "TRDE"</t>
  </si>
  <si>
    <t>Legenda fator "K"*²</t>
  </si>
  <si>
    <t>K1</t>
  </si>
  <si>
    <t>K2</t>
  </si>
  <si>
    <t>(valor estimado 20%, conforme "Orientações para Elaboração de Planilhas Orçamentárias Obras Públicas")</t>
  </si>
  <si>
    <t>K3</t>
  </si>
  <si>
    <t>(valor estimado 10%, conforme "Orientações para Elaboração de Planilhas Orçamentárias Obras Públicas")</t>
  </si>
  <si>
    <t>K4</t>
  </si>
  <si>
    <t>fator "K"</t>
  </si>
  <si>
    <t>CÁLCULO DO FATOR K4</t>
  </si>
  <si>
    <t>ATENÇÃO LICITANTES:</t>
  </si>
  <si>
    <t>Código</t>
  </si>
  <si>
    <t>Descrição</t>
  </si>
  <si>
    <t>PIS</t>
  </si>
  <si>
    <t>COFINS</t>
  </si>
  <si>
    <t>ISS</t>
  </si>
  <si>
    <t>k4:</t>
  </si>
  <si>
    <t>Legenda e fórmulas utilizadas conforme "Orientações para Elaboração de Planilhas Orçamentárias Obras Públicas" TCU.</t>
  </si>
  <si>
    <t>sendo:</t>
  </si>
  <si>
    <t>Notas:</t>
  </si>
  <si>
    <t>SINAPI – Cálculos e Parâmetros</t>
  </si>
  <si>
    <t>MINAS GERAIS</t>
  </si>
  <si>
    <t>ENCARGOS SOCIAIS SOBRE A MÃO DE OBRA</t>
  </si>
  <si>
    <t>COM DESONERAÇÃO</t>
  </si>
  <si>
    <t>SEM DESONERAÇÃO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</si>
  <si>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</si>
  <si>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</si>
  <si>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</si>
  <si>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</si>
  <si>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</si>
  <si>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</si>
  <si>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</si>
  <si>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</si>
  <si>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</si>
  <si>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</si>
  <si>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</si>
  <si>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</si>
  <si>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</si>
  <si>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</si>
  <si>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</si>
  <si>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</si>
  <si>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</si>
  <si>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</si>
  <si>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</si>
  <si>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</si>
  <si>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</si>
  <si>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</si>
  <si>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</si>
  <si>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</si>
  <si>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</si>
  <si>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</si>
  <si>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</si>
  <si>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</si>
  <si>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</si>
  <si>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</si>
  <si>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</si>
  <si>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</si>
  <si>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</si>
  <si>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</si>
  <si>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</si>
  <si>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</si>
  <si>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</si>
  <si>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</si>
  <si>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</si>
  <si>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</si>
  <si>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</si>
  <si>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</si>
  <si>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</si>
  <si>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</si>
  <si>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</si>
  <si>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</si>
  <si>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</si>
  <si>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</si>
  <si>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</si>
  <si>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</si>
  <si>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</si>
  <si>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</si>
  <si>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</si>
  <si>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</si>
  <si>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</si>
  <si>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</si>
  <si>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</si>
  <si>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</si>
  <si>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</si>
  <si>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</si>
  <si>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D2</t>
  </si>
  <si>
    <t>Reincidência de Grupo A sobre Aviso Prévio Trabalhado e Reincidência do FGTS sobre Aviso Prévio Indenizado</t>
  </si>
  <si>
    <t>D</t>
  </si>
  <si>
    <t>TOTAL(A+B+C+D)</t>
  </si>
  <si>
    <t>Fonte: Informação Dias de Chuva – INMET</t>
  </si>
  <si>
    <t>SEGOB - SEÇÃO DE GESTÃO DE OBRAS</t>
  </si>
  <si>
    <t>PRAZO:</t>
  </si>
  <si>
    <t>CRONOGRAMA FÍSICO-FINANCEIRO</t>
  </si>
  <si>
    <t>CRONOGRAMA FÍSICO-FINANCEIRO - ANO 1</t>
  </si>
  <si>
    <t>SERVIÇOS DE SUPERVISÃO E FISCALIZAÇÃO DE OBRAS E SERVIÇOS DE ENGENHARIA</t>
  </si>
  <si>
    <t>FREQUÊNCIA</t>
  </si>
  <si>
    <t>VALOR (R$)</t>
  </si>
  <si>
    <t>QUANT</t>
  </si>
  <si>
    <t>VALOR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</si>
  <si>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</si>
  <si>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</si>
  <si>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</si>
  <si>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</si>
  <si>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</si>
  <si>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</si>
  <si>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</si>
  <si>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</si>
  <si>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</si>
  <si>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</si>
  <si>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</si>
  <si>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</si>
  <si>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VALOR TOTAL</t>
  </si>
  <si>
    <t>VALOR / PERCENTUAL ACUMULADO</t>
  </si>
  <si>
    <t>INDICE DE REAJUSTE</t>
  </si>
  <si>
    <t>VALOR MENSAL COM REAJUSTE</t>
  </si>
  <si>
    <t>VALOR ACUMULADO COM REAJUSTE</t>
  </si>
  <si>
    <t>item</t>
  </si>
  <si>
    <t>FONTES DE CONSULTA / SINAPI E SETOP</t>
  </si>
  <si>
    <t>VALORES COM DESCONTO</t>
  </si>
  <si>
    <t>Custo mesal 
com encargos sociais</t>
  </si>
  <si>
    <t>Custo mensal 
sem encargos sociais</t>
  </si>
  <si>
    <t xml:space="preserve">Valor Hora 
s/ES </t>
  </si>
  <si>
    <t>Valor Hora 
c/ ES</t>
  </si>
  <si>
    <t>01.</t>
  </si>
  <si>
    <t>COORDENADOR GERAL</t>
  </si>
  <si>
    <t>01.01</t>
  </si>
  <si>
    <t>COORDENADOR DA FISCALIZAÇÃO</t>
  </si>
  <si>
    <t>02.</t>
  </si>
  <si>
    <t>GRADUADO NÍVEL II - OBRA</t>
  </si>
  <si>
    <t>02.01</t>
  </si>
  <si>
    <t>ENGENHEIRO CIVIL</t>
  </si>
  <si>
    <t>02.03</t>
  </si>
  <si>
    <t>ENGENHEIRO ELETRICISTA</t>
  </si>
  <si>
    <t>ENGENHEIRO MECÂNICO</t>
  </si>
  <si>
    <t>03.</t>
  </si>
  <si>
    <t>EQUIPE NÍVEL TÉCNICO/MÉDIO</t>
  </si>
  <si>
    <t>03.01</t>
  </si>
  <si>
    <t>TÉCNICO NÍVEL MÉDIO</t>
  </si>
  <si>
    <t>03.02</t>
  </si>
  <si>
    <t>TÉCNICO DE SEGURANÇA</t>
  </si>
  <si>
    <t>OBSERVAÇÃO</t>
  </si>
  <si>
    <t>Fator K =</t>
  </si>
  <si>
    <t>CUSTO DAS HORAS TÉCNICAS</t>
  </si>
  <si>
    <r>
      <t xml:space="preserve">SINAPI 
</t>
    </r>
    <r>
      <rPr>
        <b/>
        <sz val="11"/>
        <color rgb="FFFF0000"/>
        <rFont val="Calibri"/>
      </rPr>
      <t>06/2025</t>
    </r>
  </si>
  <si>
    <t>PROFISSIONAIS</t>
  </si>
  <si>
    <t>Unid.</t>
  </si>
  <si>
    <t>Custo/mês com leis sociais</t>
  </si>
  <si>
    <t>Custo/mês sem leis sociais</t>
  </si>
  <si>
    <t>Custo/hora sem leis sociais</t>
  </si>
  <si>
    <t>DESENHISTA PROJETISTA COM ENCARGOS COMPLEMENTARES</t>
  </si>
  <si>
    <t>MES</t>
  </si>
  <si>
    <t>ALMOXARIFE COM ENCARGOS COMPLEMENTARES</t>
  </si>
  <si>
    <t>APONTADOR COM ENCARGOS COMPLEMENTARES</t>
  </si>
  <si>
    <t>ENGENHEIRO CIVIL DE OBRA JUNIOR COM ENCARGOS COMPLEMENTARES</t>
  </si>
  <si>
    <t>AUXILIAR DE ESCRITORIO COM ENCARGOS COMPLEMENTARES</t>
  </si>
  <si>
    <t>ENGENHEIRO CIVIL DE OBRA PLENO COM ENCARGOS COMPLEMENTARES</t>
  </si>
  <si>
    <t>ENGENHEIRO CIVIL DE OBRA SENIOR COM ENCARGOS COMPLEMENTARES</t>
  </si>
  <si>
    <t>ARQUITETO JUNIOR COM ENCARGOS COMPLEMENTARES</t>
  </si>
  <si>
    <t>ARQUITETO PLENO COM ENCARGOS COMPLEMENTARES</t>
  </si>
  <si>
    <t>ARQUITETO SENIOR COM ENCARGOS COMPLEMENTARES</t>
  </si>
  <si>
    <t>ENGENHEIRO ELETRICISTA COM ENCARGOS COMPLEMENTARES</t>
  </si>
  <si>
    <t>ENGENHEIRO MECANICO COM ENCARGOS COMPLEMENTARES</t>
  </si>
  <si>
    <t>ENCARREGADO GERAL DE OBRAS COM ENCARGOS COMPLEMENTARES</t>
  </si>
  <si>
    <t>MESTRE DE OBRAS COM ENCARGOS COMPLEMENTARES</t>
  </si>
  <si>
    <t>TOPOGRAFO COM ENCARGOS COMPLEMENTARES</t>
  </si>
  <si>
    <t>TÉCNICO EM SEGURANÇA DO TRABALHO COM ENCARGOS COMPLEMENTARES</t>
  </si>
  <si>
    <t xml:space="preserve">MES   </t>
  </si>
  <si>
    <t>TECNICO DE EDIFICACOES COM ENCARGOS COMPLEMENTARES</t>
  </si>
  <si>
    <t>AJUDANTE ESPECIALIZADO COM ENCARGOS COMPLEMENTARES</t>
  </si>
  <si>
    <t>AUXILIAR DE SERVICOS GERAIS COM ENCARGOS COMPLEMENTARES</t>
  </si>
  <si>
    <t>AUXILIAR DE TOPOGRAFO COM ENCARGOS COMPLEMENTARES</t>
  </si>
  <si>
    <t>AUXILIAR TECNICO / ASSISTENTE DE ENGENHARIA COM ENCARGOS COMPLEMENTARES</t>
  </si>
  <si>
    <t>MOTORISTA DE CARRO DE PASSEIO COM ENCARGOS COMPLEMENTARES</t>
  </si>
  <si>
    <t>TÉCNICO EM SONDAGEM COM ENCARGOS COMPLEMENTARES</t>
  </si>
  <si>
    <t>COMPOSIÇÕES DE CUSTO UNITÁRIO</t>
  </si>
  <si>
    <t>Aplicar Fator K</t>
  </si>
  <si>
    <t>horas semanais</t>
  </si>
  <si>
    <t>Aplicar BDI</t>
  </si>
  <si>
    <t>dias/semana</t>
  </si>
  <si>
    <t>SINAPI</t>
  </si>
  <si>
    <t>Tabel de Preços do Mês:</t>
  </si>
  <si>
    <t>Aplicar TRDE</t>
  </si>
  <si>
    <t>Horas/dia</t>
  </si>
  <si>
    <t>CODIGO</t>
  </si>
  <si>
    <t>dias por mês</t>
  </si>
  <si>
    <t>UN</t>
  </si>
  <si>
    <t>Horas mensal</t>
  </si>
  <si>
    <t>B - MAO DE OBRA</t>
  </si>
  <si>
    <t>LEVANTAMENTO DAS HORAS TÉCNICAS DA EQUIPE DE FISCALIZAÇÃO (MENSAL)</t>
  </si>
  <si>
    <t>UND.</t>
  </si>
  <si>
    <t>QTDE</t>
  </si>
  <si>
    <t>UNITÁRIO</t>
  </si>
  <si>
    <t>Horas Totais</t>
  </si>
  <si>
    <t>Horas por dia</t>
  </si>
  <si>
    <t>Dias</t>
  </si>
  <si>
    <t>Meses</t>
  </si>
  <si>
    <t>H</t>
  </si>
  <si>
    <t xml:space="preserve">Total (B) = </t>
  </si>
  <si>
    <t>C - MATERIAIS</t>
  </si>
  <si>
    <t xml:space="preserve">Total (C) = </t>
  </si>
  <si>
    <t>TOTAL =</t>
  </si>
  <si>
    <t>Observação:</t>
  </si>
  <si>
    <t>Nível Superior</t>
  </si>
  <si>
    <t xml:space="preserve">Foi utilizado como referência a mão de obra SINAPI com encargos complementares, porém SEM os encargos sociais. </t>
  </si>
  <si>
    <t>Nível Médio</t>
  </si>
  <si>
    <t xml:space="preserve"> </t>
  </si>
  <si>
    <t>Trata-se de copilação dos relatórios diários de obra com freqência correspondente ao período da medição do objeto principal.</t>
  </si>
  <si>
    <t>Trata-se de copilação dos relatórios de reunião semanal da obra com freqência correspondente ao período da medição do objeto principal.</t>
  </si>
  <si>
    <t>Xerox</t>
  </si>
  <si>
    <t>Encardenação</t>
  </si>
  <si>
    <t>Digitalização A1</t>
  </si>
  <si>
    <t>Plotagem A1 col</t>
  </si>
  <si>
    <t>Plotagem A1 preto</t>
  </si>
  <si>
    <t xml:space="preserve">Estão considerados, os materiais e insumos necessários para o desenvolvimento dos projetos executivos nas horas técnicas dos profissionais. </t>
  </si>
  <si>
    <t>HxM2</t>
  </si>
  <si>
    <t>HXM2</t>
  </si>
  <si>
    <t>MATCO-27502</t>
  </si>
  <si>
    <t>DIGITALIZAÇÃO DE DOCUMENTO (TIPO DE FORMATO: A1)</t>
  </si>
  <si>
    <t>MATCO-27504</t>
  </si>
  <si>
    <t>PLOTAGEM (TIPO DE PAPEL: SULFITE|GRAMATURA: 90GR/ CM2|TIPO DE FORMATO: A1| IMPRESSÃO: COLORIDA)</t>
  </si>
  <si>
    <t xml:space="preserve">Foi utilizado como referência a mão de obra SINAPI sem encargos sociais ao invés da m.o. SETOP, mantendo-se os coeficientes da composição original de referência. </t>
  </si>
  <si>
    <t>A composição de referência CO-27389 considera um consumo de 0,0001000 da composição CO-27703, portanto foi aplicado este fator nessa composição.</t>
  </si>
  <si>
    <t>Considerado no caso de a fiscalização precisar assumir a execução do projeto "as built" devido à inexecução por parte da empresa executora da obra.</t>
  </si>
  <si>
    <t>94.07.01</t>
  </si>
  <si>
    <t>XEROX  PRETO/BRANCO - FORMATO A4</t>
  </si>
  <si>
    <t>94.11.01</t>
  </si>
  <si>
    <t>ENCADERNACAO A4 ACETATO, PVC/CROMICOTE, C/ESPIRAL</t>
  </si>
  <si>
    <t>94.12.03</t>
  </si>
  <si>
    <t>PLOTAGEM SULFITE - FORMATO A2</t>
  </si>
  <si>
    <t>94.15.01</t>
  </si>
  <si>
    <t>PLOTAGEM COLORIDA SULFITE FORMATO A4</t>
  </si>
  <si>
    <t>94.15.02</t>
  </si>
  <si>
    <t>PLOTAGEM COLORIDA SULFITE FORMATO A3</t>
  </si>
  <si>
    <t>94.18.02</t>
  </si>
  <si>
    <t>DIGITALIZAÇÃO DE FORMATOS A1 (PDF OU EQUIVALENTE)</t>
  </si>
  <si>
    <t>94.18.03</t>
  </si>
  <si>
    <t>DIGITALIZAÇÃO DE FORMATOS A2 (PDF OU EQUIVALENTE)</t>
  </si>
  <si>
    <t>94.18.05</t>
  </si>
  <si>
    <t>DVD 4,7 GB</t>
  </si>
  <si>
    <t xml:space="preserve">Foi utilizado como referência o item 22 - LAUDO TÉCNICO da Tabela de Honorários do Instituto Mineiro de Engenharia Civil - IMEC (R$320/hora).  </t>
  </si>
  <si>
    <t xml:space="preserve">Foi utilizado como referência a mão de obra SINAPI sem encargos sociais e mantendo-se os coeficientes da composição original de referência. </t>
  </si>
  <si>
    <t xml:space="preserve">
Os serviços incluem visitas, levantamentos, cálculos, estudos e elaboração de laudo técnico.</t>
  </si>
  <si>
    <t xml:space="preserve">Foi considerado os materiais e insumos necessários para o desenvolvimento dos serviços nas horas técnicas dos profissionais. </t>
  </si>
  <si>
    <t xml:space="preserve">Foi utilizado como referência o item 15 - Consultoria Técnica da Tabela de Honorários do Instituto Mineiro de Engenharia Civil - IMEC. </t>
  </si>
  <si>
    <t xml:space="preserve">Trata-se de prestação dos serviços de consultoria técnica na área de engenharia, solicitadas pelo cliente, para solucionar e orientar problemas, pendências técnicas ou instruir processos jurídicos. </t>
  </si>
  <si>
    <t xml:space="preserve">
Os serviços incluem visitas, levantamentos, cálculos, estudos e elaboração de parecer em relatório conclusivo.</t>
  </si>
  <si>
    <t xml:space="preserve">Foi utilizado como referência o item 23 - PERÍCIA DE ENGENHARIA da Tabela de Honorários do Instituto Mineiro de Engenharia Civil - IMEC (mínimo de R$5.250,00 por perícia). </t>
  </si>
  <si>
    <t>CREA-MG</t>
  </si>
  <si>
    <t>ART por valor do Contrato / Obra / Serviço até R$15.000,00</t>
  </si>
  <si>
    <t>ART por valor do Contrato / Obra / Serviço acima de R$15.000,00</t>
  </si>
  <si>
    <t>TABELA REFERENCIAL DE PREÇOS UNITÁRIOS</t>
  </si>
  <si>
    <t>Região Central - S/ Desoneração</t>
  </si>
  <si>
    <t>DESCRIÇÃO DOS PRODUTOS A SEREM ENTREGUES</t>
  </si>
  <si>
    <t>Referência</t>
  </si>
  <si>
    <t>Descrição/Justificativa</t>
  </si>
  <si>
    <t>UNIDADE
(Refer.)</t>
  </si>
  <si>
    <t>UNIDADE
(Adotada)</t>
  </si>
  <si>
    <t>CUSTO UNITÁRIO 
(R$)</t>
  </si>
  <si>
    <t>CUSTO TOTAL (R$)</t>
  </si>
  <si>
    <t>1.</t>
  </si>
  <si>
    <t>1.1</t>
  </si>
  <si>
    <t>Relatório gerencial de fiscalização referente ao período de execução dos serviços relacionados ao acompanhamento e controle de obra/serviços de engenharia, inclusive para análise de eventuais aditivos da obra.</t>
  </si>
  <si>
    <t>CPU-01</t>
  </si>
  <si>
    <t>Relatório mensal de acompanhamento e controle da obra, inclusive para subsidiar o termo de recebimento provisório/definitivo do contrato principal, inclusive para análise de eventuais aditivos de obra.</t>
  </si>
  <si>
    <t>un</t>
  </si>
  <si>
    <t>1.2</t>
  </si>
  <si>
    <t>Relatório diário de obras - RDO</t>
  </si>
  <si>
    <t>CPU-02</t>
  </si>
  <si>
    <t>RDO (refere-se a produção de todos os diários no período de um mês)</t>
  </si>
  <si>
    <t>1.3</t>
  </si>
  <si>
    <t>Relatório semanal de obra (Atas de reunião)</t>
  </si>
  <si>
    <t>CPU-03</t>
  </si>
  <si>
    <t>ATA (refere-se a produção de todas as atas de reunião dentro do período de um mês)</t>
  </si>
  <si>
    <t>1.4</t>
  </si>
  <si>
    <t>Relatório técnico de Engenharia (Mecânica, Elétrica e Civil)</t>
  </si>
  <si>
    <t>CPU-04</t>
  </si>
  <si>
    <t>(acompanhamento, controle, relatório parcial, relatório mensal, medições, aditivos, etc.)</t>
  </si>
  <si>
    <t>1.5</t>
  </si>
  <si>
    <t>Relatório técnico de Segurança do Trabalho</t>
  </si>
  <si>
    <t>CPU-05</t>
  </si>
  <si>
    <t>2.</t>
  </si>
  <si>
    <t>SERVIÇOS TÉCNICOS EVENTUAIS</t>
  </si>
  <si>
    <t>2.1</t>
  </si>
  <si>
    <t>Projetos Complementares</t>
  </si>
  <si>
    <t>CPU-EV-01</t>
  </si>
  <si>
    <t>Composição própria com referência SETOP e SUDECAP</t>
  </si>
  <si>
    <t>2.2</t>
  </si>
  <si>
    <t>Como construído ("As Built") de projetos com área de até 10.000m².</t>
  </si>
  <si>
    <t>CPU-EV-02</t>
  </si>
  <si>
    <t>Composição própria com referência SETOP CO-27389 - COMO CONSTRUÍDO ("AS BUILT") DE PROJETOS COM ÁREA ATÉ 10.000 M2</t>
  </si>
  <si>
    <t>M2</t>
  </si>
  <si>
    <t>2.3</t>
  </si>
  <si>
    <t>Laudo Técnico - elaborado conforme as Normas da ABNT NBR 13752, incluem os levantamentos necessários, parecer conclusivo e fundamentado.</t>
  </si>
  <si>
    <t>CPU-EV-03</t>
  </si>
  <si>
    <t>Composição própria com referência SINAPI e IMEC</t>
  </si>
  <si>
    <t>h</t>
  </si>
  <si>
    <t>2.4</t>
  </si>
  <si>
    <t>CPU-EV-04</t>
  </si>
  <si>
    <t>2.5</t>
  </si>
  <si>
    <t>Perícia de Engenharia - elaborado conforme a NBR 13.752 - Perícias na construção civil, inclui o estudo do processo, levantamentos necessários e parecer conclusivo, bem como esclarecimentos e complementações que forem solicitados.</t>
  </si>
  <si>
    <t>CPU-EV-05</t>
  </si>
  <si>
    <t>3.</t>
  </si>
  <si>
    <t>3.1</t>
  </si>
  <si>
    <t>ANOTAÇÕES DE RESPONSABILIDADE TÉCNICA</t>
  </si>
  <si>
    <t>3.1.1</t>
  </si>
  <si>
    <t>CPU-06</t>
  </si>
  <si>
    <t>3.1.2</t>
  </si>
  <si>
    <t>CPU-07</t>
  </si>
  <si>
    <t xml:space="preserve">VALOR FINAL </t>
  </si>
  <si>
    <r>
      <t>VALORES DE SALÁRIO MENSAL BASE E CUSTOS DE HOMEM HORA - SINAPI/</t>
    </r>
    <r>
      <rPr>
        <b/>
        <sz val="10"/>
        <color rgb="FFFF0000"/>
        <rFont val="Calibri"/>
      </rPr>
      <t>BASE JANEIRO</t>
    </r>
    <r>
      <rPr>
        <b/>
        <sz val="10"/>
        <color rgb="FF000000"/>
        <rFont val="Calibri"/>
      </rPr>
      <t>/2026</t>
    </r>
  </si>
  <si>
    <t>Contratação de empresa especializada em prestação de serviços de supervisão e fiscalização de obras e serviços de engenharia para reforma predial do edifício da Justiça Federal em Janaúba-MG.</t>
  </si>
  <si>
    <t>03.03</t>
  </si>
  <si>
    <t>AUXILIAR DE ESCRITÓRIO</t>
  </si>
  <si>
    <t>SINAPI (REF. 01/26)</t>
  </si>
  <si>
    <t>02.02</t>
  </si>
  <si>
    <t>93567-a</t>
  </si>
  <si>
    <t>93567-b</t>
  </si>
  <si>
    <t>Jan/26 - S/ Desoneração</t>
  </si>
  <si>
    <t>OUTROS CUSTOS DIRETOS</t>
  </si>
  <si>
    <t>O projeto executivo possui área construída de aprox. 1.100,00m².</t>
  </si>
  <si>
    <t>1) valores de ARTs – tabela conforme Decisão Plenária nº 0450/2025 do Confea.</t>
  </si>
  <si>
    <t>Preencher</t>
  </si>
  <si>
    <t>K1 - Encargos sociais</t>
  </si>
  <si>
    <t>Alterar as alíquotas de acordo com a realidade tributária da empresa.</t>
  </si>
  <si>
    <t>K = (1 + k1 + k2) × (1 + k3) × (1 + k4)</t>
  </si>
  <si>
    <t>TRDE = (1 + K3) × (1 + K4)</t>
  </si>
  <si>
    <r>
      <t>PV = [CD</t>
    </r>
    <r>
      <rPr>
        <vertAlign val="subscript"/>
        <sz val="10"/>
        <rFont val="Calibri"/>
        <family val="2"/>
        <scheme val="minor"/>
      </rPr>
      <t>sal</t>
    </r>
    <r>
      <rPr>
        <sz val="10"/>
        <rFont val="Calibri"/>
        <family val="2"/>
        <scheme val="minor"/>
      </rPr>
      <t xml:space="preserve"> × K] + [Cd</t>
    </r>
    <r>
      <rPr>
        <vertAlign val="subscript"/>
        <sz val="10"/>
        <rFont val="Calibri"/>
        <family val="2"/>
        <scheme val="minor"/>
      </rPr>
      <t>outros</t>
    </r>
    <r>
      <rPr>
        <sz val="10"/>
        <rFont val="Calibri"/>
        <family val="2"/>
        <scheme val="minor"/>
      </rPr>
      <t xml:space="preserve"> × TRDE]</t>
    </r>
  </si>
  <si>
    <t xml:space="preserve">PV: </t>
  </si>
  <si>
    <t>preço de venda total praticado pela empresa de engenharia consultiva.</t>
  </si>
  <si>
    <r>
      <t>Cd</t>
    </r>
    <r>
      <rPr>
        <b/>
        <vertAlign val="subscript"/>
        <sz val="10"/>
        <rFont val="Calibri"/>
        <family val="2"/>
        <scheme val="minor"/>
      </rPr>
      <t>sal</t>
    </r>
    <r>
      <rPr>
        <b/>
        <sz val="10"/>
        <rFont val="Calibri"/>
        <family val="2"/>
        <scheme val="minor"/>
      </rPr>
      <t xml:space="preserve">: </t>
    </r>
  </si>
  <si>
    <t>custo direto de salários.</t>
  </si>
  <si>
    <t xml:space="preserve">K: </t>
  </si>
  <si>
    <r>
      <t>CD</t>
    </r>
    <r>
      <rPr>
        <b/>
        <vertAlign val="subscript"/>
        <sz val="10"/>
        <rFont val="Calibri"/>
        <family val="2"/>
        <scheme val="minor"/>
      </rPr>
      <t>outros</t>
    </r>
    <r>
      <rPr>
        <b/>
        <sz val="10"/>
        <rFont val="Calibri"/>
        <family val="2"/>
        <scheme val="minor"/>
      </rPr>
      <t xml:space="preserve">: </t>
    </r>
  </si>
  <si>
    <t>demais custos diretos</t>
  </si>
  <si>
    <t xml:space="preserve">TRDE: </t>
  </si>
  <si>
    <t>taxa de ressarcimento de despesas e encargos</t>
  </si>
  <si>
    <t xml:space="preserve">K1: </t>
  </si>
  <si>
    <t>encargos sociais incidentes sobre a mão de obra mensalista - SINAPI</t>
  </si>
  <si>
    <t xml:space="preserve">K2: </t>
  </si>
  <si>
    <t>administração central da empresa de consultoria (ou overhead) - Valor estimado de acordo com Orientações TCU - 20%</t>
  </si>
  <si>
    <t xml:space="preserve">K3: </t>
  </si>
  <si>
    <t>remuneração bruta da empresa de consultoria - Valor estimado de acordo com Orientações TCU - 10%</t>
  </si>
  <si>
    <t xml:space="preserve">K4: </t>
  </si>
  <si>
    <t>fator relativo aos tributos incidentes sobre o preço de venda, dado pela equação K4 = I/(1-I), em que “I” são os referidos tributos.</t>
  </si>
  <si>
    <r>
      <t xml:space="preserve">
* Os valores de K2 a K4 foram definidos conforme exemplo "Orientações para Elaboração de Planilhas Orçamentárias Obras Públicas" TCU. E o de K1 foi retirado do SINAPI, sendo os Encargos Sociais em </t>
    </r>
    <r>
      <rPr>
        <b/>
        <sz val="9"/>
        <color rgb="FF000000"/>
        <rFont val="Calibri"/>
        <family val="2"/>
        <scheme val="minor"/>
      </rPr>
      <t>Minas Gerais</t>
    </r>
    <r>
      <rPr>
        <sz val="9"/>
        <color rgb="FF000000"/>
        <rFont val="Calibri"/>
        <family val="2"/>
        <scheme val="minor"/>
      </rPr>
      <t xml:space="preserve"> , sem a desoneração da folha de pagamentos, para profissionais mensalistas. 
** PIS - considerar 80 % da taxa - De acordo com Orientações do TCU; 
     Cofins - Considerar 80 % da taxa - De acordo com Orientações do TCU. 
</t>
    </r>
  </si>
  <si>
    <r>
      <rPr>
        <b/>
        <sz val="9"/>
        <color rgb="FF000000"/>
        <rFont val="Calibri"/>
        <family val="2"/>
      </rPr>
      <t xml:space="preserve">Empresas </t>
    </r>
    <r>
      <rPr>
        <b/>
        <sz val="9"/>
        <rFont val="Calibri"/>
        <family val="2"/>
      </rPr>
      <t>OPTANTES pelo Simples Nacional deverão:</t>
    </r>
    <r>
      <rPr>
        <sz val="9"/>
        <rFont val="Calibri"/>
        <family val="2"/>
      </rPr>
      <t xml:space="preserve">
1 - apresentar documentação comprobatória  - </t>
    </r>
    <r>
      <rPr>
        <i/>
        <sz val="9"/>
        <rFont val="Calibri"/>
        <family val="2"/>
      </rPr>
      <t>Extrato do Simples Nacional - PGDAS-D, (última apuração);
2</t>
    </r>
    <r>
      <rPr>
        <sz val="9"/>
        <rFont val="Calibri"/>
        <family val="2"/>
      </rPr>
      <t xml:space="preserve"> - Informar a</t>
    </r>
    <r>
      <rPr>
        <i/>
        <sz val="9"/>
        <rFont val="Calibri"/>
        <family val="2"/>
      </rPr>
      <t xml:space="preserve"> Receita Bruta acumulada nos doze meses anteriores ao PA (RBT12)</t>
    </r>
    <r>
      <rPr>
        <sz val="9"/>
        <rFont val="Calibri"/>
        <family val="2"/>
      </rPr>
      <t xml:space="preserve"> ou</t>
    </r>
    <r>
      <rPr>
        <i/>
        <sz val="9"/>
        <rFont val="Calibri"/>
        <family val="2"/>
      </rPr>
      <t xml:space="preserve"> </t>
    </r>
    <r>
      <rPr>
        <sz val="9"/>
        <rFont val="Calibri"/>
        <family val="2"/>
      </rPr>
      <t>meta de receita futura, compatível com os "Tributos Considerados (I)" da empresa;</t>
    </r>
    <r>
      <rPr>
        <i/>
        <sz val="9"/>
        <rFont val="Calibri"/>
        <family val="2"/>
      </rPr>
      <t xml:space="preserve">
3 - </t>
    </r>
    <r>
      <rPr>
        <sz val="9"/>
        <rFont val="Calibri"/>
        <family val="2"/>
      </rPr>
      <t>Informar e preencher os "</t>
    </r>
    <r>
      <rPr>
        <i/>
        <sz val="9"/>
        <rFont val="Calibri"/>
        <family val="2"/>
      </rPr>
      <t>Encargos Sociais</t>
    </r>
    <r>
      <rPr>
        <sz val="9"/>
        <rFont val="Calibri"/>
        <family val="2"/>
      </rPr>
      <t>" com atenção ao entedimento que as alíquotas de SESI, SENAI, INCRA, SEBRAE, salário-educação e SECONCI são nulas (0%), em caso de divergência, apresentar documentação que comprove a alíquota.</t>
    </r>
  </si>
  <si>
    <t>Empresas sujeitas a PIS e COFINS cumulativos</t>
  </si>
  <si>
    <t>Apresentar documentação complementar necessária conforme detalhamento no Termo de Referência.</t>
  </si>
  <si>
    <r>
      <rPr>
        <b/>
        <sz val="9"/>
        <color rgb="FF000000"/>
        <rFont val="Calibri"/>
        <family val="2"/>
      </rPr>
      <t>Desoneração / Reoneração da folha de pagamento (se aplicável)</t>
    </r>
    <r>
      <rPr>
        <sz val="9"/>
        <color rgb="FF000000"/>
        <rFont val="Calibri"/>
        <family val="2"/>
      </rPr>
      <t xml:space="preserve">
O percentual do INSS poderá sofrer alteração de acordo com a "Desoneração / Reoneração gradual da Folha de Pagamento". (Lei 12.546/2011 e suas alterações).
Os percentuais dos encargos previdenciários, do FGTS e demais contribuições são aqueles estabelecidos pela legislação vigente. 
As alíquotas da Contribuição Previdenciária sobre a Receita Bruta (CPRB) e Contribuição Previdenciária Patronal (CPP) poderão ser ajustadas ao longo do contrato por simples apostilamento entre as partes</t>
    </r>
  </si>
  <si>
    <t>LEI COMPLEMENTAR Nº 2.226 DE 29 DE SETEMBRO DE 2017  -Janaúba – MG</t>
  </si>
  <si>
    <t>vigência a partir de 01/2026</t>
  </si>
  <si>
    <t>Reincidência de Grupo A sobre Grupo B (sem considerar INNS sobre 13º, conforme Lei nº 14.973/2024)</t>
  </si>
  <si>
    <r>
      <t xml:space="preserve">Encargos Sociais SINAPI em Moinas Gerais válida em </t>
    </r>
    <r>
      <rPr>
        <sz val="11"/>
        <color rgb="FFFF0000"/>
        <rFont val="Calibri"/>
      </rPr>
      <t>01/2026</t>
    </r>
    <r>
      <rPr>
        <sz val="11"/>
        <color rgb="FF000000"/>
        <rFont val="Calibri"/>
      </rPr>
      <t>. Não Desonerado - Mensalista = 73,83</t>
    </r>
    <r>
      <rPr>
        <b/>
        <sz val="11"/>
        <color rgb="FF000000"/>
        <rFont val="Calibri"/>
      </rPr>
      <t>%</t>
    </r>
  </si>
  <si>
    <r>
      <t xml:space="preserve">Encargos Sociais SINAPI em Belo Horizonte a partir de </t>
    </r>
    <r>
      <rPr>
        <sz val="8"/>
        <color rgb="FFFF0000"/>
        <rFont val="Calibri"/>
      </rPr>
      <t>01/2026</t>
    </r>
    <r>
      <rPr>
        <sz val="8"/>
        <color rgb="FF000000"/>
        <rFont val="Calibri"/>
      </rPr>
      <t xml:space="preserve">. Sem desoneração - Mensalista = </t>
    </r>
    <r>
      <rPr>
        <sz val="8"/>
        <color rgb="FFFF0000"/>
        <rFont val="Calibri"/>
        <family val="2"/>
      </rPr>
      <t>73</t>
    </r>
    <r>
      <rPr>
        <sz val="8"/>
        <color rgb="FFFF0000"/>
        <rFont val="Calibri"/>
      </rPr>
      <t>,83%</t>
    </r>
  </si>
  <si>
    <t>Parecer Técnico - trata-se de consultoria técnica na área de engenharia para solucionar e orientar problemas, pendências técnicas ou instruir processos administrativos/jurídicos. Os serviços incluem visitas, levantamentos, cálculos, relatórios e estudos orçamentários/econômicos e elaboração de parecer em relatório conclusivo.</t>
  </si>
  <si>
    <t>DATA BASE: JANEIRO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</si>
</sst>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[$€]#,##0.00\ ;[$€]\(#,##0.00\);[$€]\-#\ ;@\ "/>
    <numFmt numFmtId="166" formatCode="_(&quot;R$ &quot;* #,##0.00_);_(&quot;R$ &quot;* \(#,##0.00\);_(&quot;R$ &quot;* \-??_);_(@_)"/>
    <numFmt numFmtId="167" formatCode="_-* #,##0.00_-;\-* #,##0.00_-;_-* \-??_-;_-@_-"/>
    <numFmt numFmtId="168" formatCode="_ * #\,##0\.00_ ;_ * \-#\,##0\.00_ ;_ * \-??_ ;_ @_ "/>
    <numFmt numFmtId="169" formatCode="_-[$R$-416]\ * #,##0.00_-;\-[$R$-416]\ * #,##0.00_-;_-[$R$-416]\ * \-??_-;_-@_-"/>
    <numFmt numFmtId="170" formatCode="00"/>
    <numFmt numFmtId="171" formatCode="0.000"/>
    <numFmt numFmtId="172" formatCode="0.0000"/>
    <numFmt numFmtId="173" formatCode="_-* #,##0_-;\-* #,##0_-;_-* \-??_-;_-@_-"/>
    <numFmt numFmtId="174" formatCode="0.00000"/>
    <numFmt numFmtId="175" formatCode="#,##0.0000"/>
    <numFmt numFmtId="176" formatCode="0.0000000"/>
    <numFmt numFmtId="177" formatCode="_-[$R$-416]\ * #,##0.00_-;\-[$R$-416]\ * #,##0.00_-;_-[$R$-416]\ * &quot;-&quot;??_-;_-@_-"/>
    <numFmt numFmtId="178" formatCode="#,##0.0"/>
    <numFmt numFmtId="179" formatCode="* #,##0.000\ ;\-* #,##0.000\ ;* \-#\ ;@\ "/>
    <numFmt numFmtId="180" formatCode="* #,##0.0000\ ;\-* #,##0.0000\ ;* \-#\ ;@\ "/>
  </numFmts>
  <fonts count="122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2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b/>
      <sz val="15"/>
      <color rgb="FF3366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Arial"/>
      <family val="2"/>
      <charset val="1"/>
    </font>
    <font>
      <sz val="8"/>
      <name val="Calibri"/>
      <family val="2"/>
      <charset val="1"/>
    </font>
    <font>
      <sz val="12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8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FFFFFF"/>
      <name val="Calibri"/>
      <family val="2"/>
      <charset val="1"/>
    </font>
    <font>
      <b/>
      <sz val="9"/>
      <name val="Calibri"/>
      <family val="2"/>
      <charset val="1"/>
    </font>
    <font>
      <sz val="13"/>
      <name val="Calibri"/>
      <family val="2"/>
      <charset val="1"/>
    </font>
    <font>
      <b/>
      <sz val="13"/>
      <name val="Calibri"/>
      <family val="2"/>
      <charset val="1"/>
    </font>
    <font>
      <b/>
      <sz val="13"/>
      <color rgb="FFFFFFFF"/>
      <name val="Calibri"/>
      <family val="2"/>
      <charset val="1"/>
    </font>
    <font>
      <sz val="13"/>
      <color rgb="FFFFFFFF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1"/>
      <color rgb="FF80808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808080"/>
      <name val="Arial"/>
      <family val="2"/>
      <charset val="1"/>
    </font>
    <font>
      <b/>
      <sz val="10"/>
      <color rgb="FF808080"/>
      <name val="Arial"/>
      <family val="2"/>
      <charset val="1"/>
    </font>
    <font>
      <b/>
      <sz val="11"/>
      <color rgb="FF80808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Arial"/>
      <charset val="1"/>
    </font>
    <font>
      <b/>
      <sz val="7.5"/>
      <color rgb="FF000000"/>
      <name val="Arial"/>
      <charset val="1"/>
    </font>
    <font>
      <sz val="7.5"/>
      <color rgb="FF000000"/>
      <name val="Arial"/>
      <charset val="1"/>
    </font>
    <font>
      <sz val="11"/>
      <color rgb="FF000000"/>
      <name val="Calibri"/>
      <family val="2"/>
      <charset val="1"/>
    </font>
    <font>
      <sz val="8"/>
      <color rgb="FF000000"/>
      <name val="Calibri"/>
    </font>
    <font>
      <sz val="8"/>
      <color rgb="FFFF0000"/>
      <name val="Calibri"/>
    </font>
    <font>
      <sz val="11"/>
      <color rgb="FF00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sz val="13.5"/>
      <color rgb="FF808080"/>
      <name val="Calibri"/>
      <family val="2"/>
      <charset val="1"/>
    </font>
    <font>
      <b/>
      <sz val="11"/>
      <color rgb="FFFF0000"/>
      <name val="Calibri"/>
    </font>
    <font>
      <sz val="8"/>
      <color rgb="FF000000"/>
      <name val="Arial"/>
    </font>
    <font>
      <b/>
      <sz val="8"/>
      <color rgb="FF000000"/>
      <name val="Arial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</font>
    <font>
      <b/>
      <sz val="10"/>
      <color rgb="FF000000"/>
      <name val="Calibri"/>
    </font>
    <font>
      <b/>
      <sz val="10"/>
      <color rgb="FFFF0000"/>
      <name val="Calibri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000000"/>
      <name val="Calibri"/>
    </font>
    <font>
      <sz val="12"/>
      <color rgb="FF000000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808080"/>
      <name val="Calibri"/>
      <family val="2"/>
      <scheme val="minor"/>
    </font>
    <font>
      <sz val="12"/>
      <color rgb="FF010000"/>
      <name val="Calibri"/>
    </font>
    <font>
      <sz val="12"/>
      <color rgb="FF808080"/>
      <name val="Calibri"/>
    </font>
    <font>
      <b/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Arial"/>
      <charset val="1"/>
    </font>
    <font>
      <sz val="10"/>
      <color rgb="FF000000"/>
      <name val="Calibri"/>
      <family val="2"/>
      <charset val="1"/>
    </font>
    <font>
      <sz val="7.5"/>
      <color theme="1" tint="0.499984740745262"/>
      <name val="Arial"/>
      <charset val="1"/>
    </font>
    <font>
      <sz val="8"/>
      <color theme="1" tint="0.499984740745262"/>
      <name val="Arial"/>
    </font>
    <font>
      <sz val="11"/>
      <color theme="1" tint="0.499984740745262"/>
      <name val="Calibri"/>
      <family val="2"/>
      <charset val="1"/>
    </font>
    <font>
      <sz val="7.5"/>
      <color rgb="FFFF0000"/>
      <name val="Arial"/>
      <charset val="1"/>
    </font>
    <font>
      <b/>
      <sz val="11"/>
      <color theme="1" tint="0.499984740745262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2"/>
      <name val="Calibri"/>
    </font>
    <font>
      <sz val="10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charset val="1"/>
    </font>
    <font>
      <b/>
      <sz val="8"/>
      <color theme="1" tint="0.499984740745262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scheme val="minor"/>
    </font>
    <font>
      <sz val="12"/>
      <color theme="1" tint="0.499984740745262"/>
      <name val="Calibri"/>
      <family val="2"/>
      <scheme val="minor"/>
    </font>
    <font>
      <sz val="12"/>
      <color theme="1" tint="0.499984740745262"/>
      <name val="Calibri"/>
    </font>
    <font>
      <b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theme="0"/>
      <name val="Arial"/>
      <family val="2"/>
    </font>
    <font>
      <sz val="12"/>
      <color theme="1"/>
      <name val="Calibri"/>
      <family val="2"/>
    </font>
    <font>
      <b/>
      <sz val="1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7.5"/>
      <name val="Arial"/>
      <family val="2"/>
    </font>
    <font>
      <b/>
      <sz val="12"/>
      <color rgb="FF000000"/>
      <name val="Calibri"/>
      <family val="2"/>
    </font>
    <font>
      <sz val="8"/>
      <color theme="1" tint="0.499984740745262"/>
      <name val="Arial"/>
      <family val="2"/>
    </font>
    <font>
      <sz val="12"/>
      <color rgb="FF010000"/>
      <name val="Calibri"/>
      <family val="2"/>
    </font>
    <font>
      <b/>
      <u/>
      <sz val="11"/>
      <color rgb="FFFF0000"/>
      <name val="Calibri"/>
      <family val="2"/>
    </font>
    <font>
      <sz val="7.5"/>
      <color rgb="FFFF0000"/>
      <name val="Arial"/>
      <family val="2"/>
    </font>
    <font>
      <sz val="7.5"/>
      <color rgb="FF000000"/>
      <name val="Arial"/>
      <family val="2"/>
    </font>
    <font>
      <sz val="12"/>
      <color theme="0" tint="-0.499984740745262"/>
      <name val="Calibri"/>
      <family val="2"/>
    </font>
    <font>
      <sz val="12"/>
      <color theme="0" tint="-0.499984740745262"/>
      <name val="Calibri"/>
      <family val="2"/>
      <scheme val="minor"/>
    </font>
    <font>
      <b/>
      <sz val="8"/>
      <color theme="4"/>
      <name val="Calibri"/>
      <family val="2"/>
      <charset val="1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7.5"/>
      <color rgb="FF00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theme="0" tint="-0.499984740745262"/>
      <name val="Arial"/>
      <family val="2"/>
      <charset val="1"/>
    </font>
    <font>
      <sz val="8"/>
      <color theme="0" tint="-0.499984740745262"/>
      <name val="Arial"/>
      <family val="2"/>
      <charset val="1"/>
    </font>
    <font>
      <sz val="11"/>
      <color theme="0" tint="-0.499984740745262"/>
      <name val="Calibri"/>
      <family val="2"/>
      <charset val="1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Arial"/>
      <family val="2"/>
      <charset val="1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sz val="8"/>
      <color rgb="FFFF000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000000"/>
        <bgColor rgb="FF010000"/>
      </patternFill>
    </fill>
    <fill>
      <patternFill patternType="solid">
        <fgColor rgb="FFFFFFFF"/>
        <bgColor rgb="FFF2F2F2"/>
      </patternFill>
    </fill>
    <fill>
      <patternFill patternType="solid">
        <fgColor rgb="FFE2EFDA"/>
        <bgColor rgb="FFE6E6E6"/>
      </patternFill>
    </fill>
    <fill>
      <patternFill patternType="solid">
        <fgColor rgb="FF993300"/>
        <bgColor rgb="FFC9211E"/>
      </patternFill>
    </fill>
    <fill>
      <patternFill patternType="solid">
        <fgColor rgb="FFFF9900"/>
        <bgColor rgb="FFED7D31"/>
      </patternFill>
    </fill>
    <fill>
      <patternFill patternType="solid">
        <fgColor rgb="FFED7D31"/>
        <bgColor rgb="FFFF9900"/>
      </patternFill>
    </fill>
    <fill>
      <patternFill patternType="solid">
        <fgColor rgb="FFCCCCFF"/>
        <bgColor rgb="FFD9D9D9"/>
      </patternFill>
    </fill>
    <fill>
      <patternFill patternType="solid">
        <fgColor rgb="FFCCFFCC"/>
        <bgColor rgb="FFE2EFDA"/>
      </patternFill>
    </fill>
    <fill>
      <patternFill patternType="solid">
        <fgColor rgb="FFFFCC99"/>
        <bgColor rgb="FFFCE4D6"/>
      </patternFill>
    </fill>
    <fill>
      <patternFill patternType="solid">
        <fgColor rgb="FF003366"/>
        <bgColor rgb="FF333399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F2F2F2"/>
        <bgColor rgb="FFFDEADA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6773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808080"/>
        <bgColor rgb="FF7F7F7F"/>
      </patternFill>
    </fill>
    <fill>
      <patternFill patternType="solid">
        <fgColor rgb="FF548DD4"/>
        <bgColor rgb="FF7BA0CD"/>
      </patternFill>
    </fill>
    <fill>
      <patternFill patternType="solid">
        <fgColor rgb="FFB8CCE4"/>
        <bgColor rgb="FFB4C7DC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9DC3E6"/>
        <bgColor rgb="FFB4C7DC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B4C7DC"/>
      </patternFill>
    </fill>
    <fill>
      <patternFill patternType="solid">
        <fgColor theme="0" tint="-4.9989318521683403E-2"/>
        <bgColor rgb="FFE2F0D9"/>
      </patternFill>
    </fill>
    <fill>
      <patternFill patternType="solid">
        <fgColor rgb="FFD9E1F2"/>
        <bgColor rgb="FFF2F2F2"/>
      </patternFill>
    </fill>
  </fills>
  <borders count="146"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auto="1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 style="medium">
        <color rgb="FF000000"/>
      </top>
      <bottom style="thin">
        <color auto="1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7BA0CD"/>
      </left>
      <right/>
      <top style="thin">
        <color rgb="FF7BA0CD"/>
      </top>
      <bottom style="thin">
        <color rgb="FF7BA0CD"/>
      </bottom>
      <diagonal/>
    </border>
    <border>
      <left/>
      <right/>
      <top style="thin">
        <color rgb="FF7BA0CD"/>
      </top>
      <bottom style="thin">
        <color rgb="FF7BA0CD"/>
      </bottom>
      <diagonal/>
    </border>
    <border>
      <left/>
      <right style="thin">
        <color rgb="FF7BA0CD"/>
      </right>
      <top style="thin">
        <color rgb="FF7BA0CD"/>
      </top>
      <bottom style="thin">
        <color rgb="FF7BA0CD"/>
      </bottom>
      <diagonal/>
    </border>
    <border>
      <left style="thin">
        <color rgb="FF7BA0CD"/>
      </left>
      <right style="thin">
        <color rgb="FF7BA0CD"/>
      </right>
      <top style="thin">
        <color rgb="FF7BA0CD"/>
      </top>
      <bottom/>
      <diagonal/>
    </border>
    <border>
      <left style="thin">
        <color rgb="FF7BA0CD"/>
      </left>
      <right style="thin">
        <color rgb="FF7BA0CD"/>
      </right>
      <top/>
      <bottom/>
      <diagonal/>
    </border>
    <border>
      <left style="thin">
        <color rgb="FF7BA0CD"/>
      </left>
      <right style="thin">
        <color rgb="FF7BA0CD"/>
      </right>
      <top/>
      <bottom style="thin">
        <color rgb="FF7BA0CD"/>
      </bottom>
      <diagonal/>
    </border>
    <border>
      <left style="thin">
        <color rgb="FF7BA0CD"/>
      </left>
      <right style="thin">
        <color rgb="FF7BA0CD"/>
      </right>
      <top style="thin">
        <color rgb="FF7BA0CD"/>
      </top>
      <bottom style="thin">
        <color rgb="FF7BA0CD"/>
      </bottom>
      <diagonal/>
    </border>
    <border>
      <left/>
      <right/>
      <top style="thin">
        <color rgb="FF7BA0CD"/>
      </top>
      <bottom/>
      <diagonal/>
    </border>
    <border>
      <left/>
      <right/>
      <top/>
      <bottom style="thin">
        <color rgb="FF7BA0CD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 style="thin">
        <color rgb="FF7F7F7F"/>
      </bottom>
      <diagonal/>
    </border>
  </borders>
  <cellStyleXfs count="73">
    <xf numFmtId="0" fontId="0" fillId="0" borderId="0"/>
    <xf numFmtId="164" fontId="34" fillId="0" borderId="0" applyBorder="0" applyProtection="0"/>
    <xf numFmtId="166" fontId="34" fillId="0" borderId="0" applyBorder="0" applyProtection="0"/>
    <xf numFmtId="164" fontId="1" fillId="0" borderId="0"/>
    <xf numFmtId="165" fontId="2" fillId="0" borderId="0" applyBorder="0" applyProtection="0"/>
    <xf numFmtId="0" fontId="3" fillId="0" borderId="0" applyBorder="0" applyProtection="0"/>
    <xf numFmtId="166" fontId="34" fillId="0" borderId="0" applyBorder="0" applyProtection="0"/>
    <xf numFmtId="166" fontId="3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4" fillId="2" borderId="0" applyBorder="0" applyProtection="0"/>
    <xf numFmtId="0" fontId="2" fillId="0" borderId="0" applyBorder="0"/>
    <xf numFmtId="9" fontId="2" fillId="0" borderId="0" applyBorder="0" applyProtection="0"/>
    <xf numFmtId="9" fontId="34" fillId="0" borderId="0" applyBorder="0" applyProtection="0"/>
    <xf numFmtId="9" fontId="34" fillId="0" borderId="0" applyBorder="0" applyProtection="0"/>
    <xf numFmtId="9" fontId="34" fillId="0" borderId="0" applyBorder="0" applyProtection="0"/>
    <xf numFmtId="9" fontId="34" fillId="0" borderId="0" applyBorder="0" applyProtection="0"/>
    <xf numFmtId="9" fontId="34" fillId="0" borderId="0" applyBorder="0" applyProtection="0"/>
    <xf numFmtId="164" fontId="34" fillId="0" borderId="0" applyBorder="0" applyProtection="0"/>
    <xf numFmtId="164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4" fontId="34" fillId="0" borderId="0" applyBorder="0" applyProtection="0"/>
    <xf numFmtId="164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4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4" fontId="34" fillId="0" borderId="0" applyBorder="0" applyProtection="0"/>
    <xf numFmtId="164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8" fontId="34" fillId="0" borderId="0" applyBorder="0" applyProtection="0"/>
    <xf numFmtId="164" fontId="34" fillId="0" borderId="0" applyBorder="0" applyProtection="0"/>
    <xf numFmtId="164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4" fontId="34" fillId="0" borderId="0" applyBorder="0" applyProtection="0"/>
    <xf numFmtId="164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167" fontId="34" fillId="0" borderId="0" applyBorder="0" applyProtection="0"/>
    <xf numFmtId="0" fontId="5" fillId="0" borderId="1" applyProtection="0"/>
    <xf numFmtId="167" fontId="34" fillId="0" borderId="0" applyBorder="0" applyProtection="0"/>
    <xf numFmtId="167" fontId="34" fillId="0" borderId="0" applyBorder="0" applyProtection="0"/>
    <xf numFmtId="0" fontId="69" fillId="0" borderId="0" applyNumberFormat="0" applyFill="0" applyBorder="0" applyAlignment="0" applyProtection="0"/>
    <xf numFmtId="9" fontId="34" fillId="0" borderId="0" applyFont="0" applyFill="0" applyBorder="0" applyAlignment="0" applyProtection="0"/>
    <xf numFmtId="0" fontId="3" fillId="0" borderId="0" applyBorder="0" applyProtection="0"/>
  </cellStyleXfs>
  <cellXfs count="935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9" xfId="0" applyFill="1" applyBorder="1" applyAlignment="1">
      <alignment horizontal="center"/>
    </xf>
    <xf numFmtId="0" fontId="0" fillId="4" borderId="10" xfId="0" applyFill="1" applyBorder="1"/>
    <xf numFmtId="0" fontId="0" fillId="3" borderId="5" xfId="0" applyFill="1" applyBorder="1" applyAlignment="1">
      <alignment horizontal="right" vertical="center" wrapText="1"/>
    </xf>
    <xf numFmtId="169" fontId="0" fillId="3" borderId="11" xfId="0" applyNumberForma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right" vertical="center"/>
    </xf>
    <xf numFmtId="169" fontId="6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/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0" fontId="10" fillId="3" borderId="2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4" fontId="9" fillId="3" borderId="0" xfId="1" applyNumberFormat="1" applyFont="1" applyFill="1" applyBorder="1" applyAlignment="1" applyProtection="1">
      <alignment horizontal="right" vertical="center" wrapText="1"/>
    </xf>
    <xf numFmtId="170" fontId="9" fillId="0" borderId="16" xfId="0" applyNumberFormat="1" applyFont="1" applyBorder="1" applyAlignment="1">
      <alignment horizontal="left" vertical="center" wrapText="1"/>
    </xf>
    <xf numFmtId="39" fontId="9" fillId="0" borderId="16" xfId="0" applyNumberFormat="1" applyFont="1" applyBorder="1" applyAlignment="1">
      <alignment horizontal="center" vertical="center" wrapText="1"/>
    </xf>
    <xf numFmtId="170" fontId="9" fillId="0" borderId="16" xfId="0" applyNumberFormat="1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vertical="center" wrapText="1"/>
    </xf>
    <xf numFmtId="4" fontId="9" fillId="3" borderId="0" xfId="0" applyNumberFormat="1" applyFont="1" applyFill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0" fontId="9" fillId="0" borderId="0" xfId="0" applyFont="1" applyAlignment="1" applyProtection="1">
      <alignment wrapText="1"/>
      <protection locked="0"/>
    </xf>
    <xf numFmtId="4" fontId="9" fillId="0" borderId="0" xfId="0" applyNumberFormat="1" applyFont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9" fillId="8" borderId="23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170" fontId="19" fillId="0" borderId="19" xfId="0" applyNumberFormat="1" applyFont="1" applyBorder="1" applyAlignment="1">
      <alignment horizontal="left" vertical="center" wrapText="1"/>
    </xf>
    <xf numFmtId="4" fontId="18" fillId="8" borderId="16" xfId="0" applyNumberFormat="1" applyFont="1" applyFill="1" applyBorder="1" applyAlignment="1" applyProtection="1">
      <alignment horizontal="right" vertical="center" wrapText="1"/>
      <protection locked="0"/>
    </xf>
    <xf numFmtId="4" fontId="18" fillId="0" borderId="16" xfId="0" applyNumberFormat="1" applyFont="1" applyBorder="1" applyAlignment="1" applyProtection="1">
      <alignment horizontal="center" vertical="center" wrapText="1"/>
      <protection locked="0"/>
    </xf>
    <xf numFmtId="10" fontId="18" fillId="10" borderId="1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>
      <alignment horizontal="left" vertical="center" wrapText="1"/>
    </xf>
    <xf numFmtId="4" fontId="21" fillId="11" borderId="16" xfId="0" applyNumberFormat="1" applyFont="1" applyFill="1" applyBorder="1" applyAlignment="1" applyProtection="1">
      <alignment horizontal="center" vertical="center" wrapText="1"/>
      <protection locked="0"/>
    </xf>
    <xf numFmtId="10" fontId="18" fillId="6" borderId="16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wrapText="1"/>
      <protection locked="0"/>
    </xf>
    <xf numFmtId="10" fontId="0" fillId="3" borderId="30" xfId="0" applyNumberFormat="1" applyFill="1" applyBorder="1"/>
    <xf numFmtId="0" fontId="23" fillId="0" borderId="0" xfId="0" applyFont="1"/>
    <xf numFmtId="0" fontId="6" fillId="3" borderId="0" xfId="0" applyFont="1" applyFill="1"/>
    <xf numFmtId="0" fontId="0" fillId="3" borderId="31" xfId="0" applyFill="1" applyBorder="1"/>
    <xf numFmtId="9" fontId="0" fillId="3" borderId="32" xfId="0" applyNumberFormat="1" applyFill="1" applyBorder="1"/>
    <xf numFmtId="0" fontId="0" fillId="3" borderId="30" xfId="0" applyFill="1" applyBorder="1"/>
    <xf numFmtId="0" fontId="25" fillId="0" borderId="0" xfId="0" applyFont="1"/>
    <xf numFmtId="0" fontId="26" fillId="0" borderId="0" xfId="0" applyFont="1"/>
    <xf numFmtId="171" fontId="27" fillId="0" borderId="0" xfId="0" applyNumberFormat="1" applyFont="1"/>
    <xf numFmtId="0" fontId="27" fillId="0" borderId="0" xfId="0" applyFont="1"/>
    <xf numFmtId="2" fontId="27" fillId="0" borderId="0" xfId="0" applyNumberFormat="1" applyFont="1"/>
    <xf numFmtId="0" fontId="28" fillId="0" borderId="0" xfId="0" applyFont="1" applyAlignment="1">
      <alignment horizontal="left"/>
    </xf>
    <xf numFmtId="0" fontId="0" fillId="0" borderId="0" xfId="0" applyAlignment="1">
      <alignment horizontal="right"/>
    </xf>
    <xf numFmtId="4" fontId="9" fillId="0" borderId="0" xfId="12" applyNumberFormat="1" applyFont="1" applyAlignment="1">
      <alignment horizontal="center" vertical="center" wrapText="1"/>
    </xf>
    <xf numFmtId="4" fontId="9" fillId="0" borderId="0" xfId="12" applyNumberFormat="1" applyFont="1" applyAlignment="1">
      <alignment horizontal="left" vertical="center" wrapText="1"/>
    </xf>
    <xf numFmtId="4" fontId="9" fillId="0" borderId="8" xfId="24" applyNumberFormat="1" applyFont="1" applyBorder="1" applyAlignment="1">
      <alignment horizontal="left" vertical="center" wrapText="1"/>
    </xf>
    <xf numFmtId="164" fontId="9" fillId="0" borderId="32" xfId="1" applyFont="1" applyBorder="1" applyAlignment="1" applyProtection="1">
      <alignment horizontal="left" vertical="center" wrapText="1"/>
    </xf>
    <xf numFmtId="4" fontId="29" fillId="0" borderId="0" xfId="12" applyNumberFormat="1" applyFont="1" applyAlignment="1">
      <alignment horizontal="center" vertical="center" wrapText="1"/>
    </xf>
    <xf numFmtId="4" fontId="29" fillId="0" borderId="0" xfId="12" applyNumberFormat="1" applyFont="1" applyAlignment="1">
      <alignment horizontal="left" vertical="center" wrapText="1"/>
    </xf>
    <xf numFmtId="1" fontId="29" fillId="0" borderId="0" xfId="12" applyNumberFormat="1" applyFont="1" applyAlignment="1">
      <alignment horizontal="center" vertical="center" wrapText="1"/>
    </xf>
    <xf numFmtId="4" fontId="29" fillId="0" borderId="0" xfId="12" applyNumberFormat="1" applyFont="1" applyAlignment="1">
      <alignment vertical="center" wrapText="1"/>
    </xf>
    <xf numFmtId="4" fontId="9" fillId="0" borderId="0" xfId="12" applyNumberFormat="1" applyFont="1" applyAlignment="1">
      <alignment vertical="center" wrapText="1"/>
    </xf>
    <xf numFmtId="4" fontId="0" fillId="0" borderId="24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6" fillId="0" borderId="20" xfId="0" applyFont="1" applyBorder="1" applyAlignment="1">
      <alignment horizontal="left" vertical="center" indent="5"/>
    </xf>
    <xf numFmtId="0" fontId="0" fillId="0" borderId="25" xfId="0" applyBorder="1" applyAlignment="1">
      <alignment vertical="center" wrapText="1"/>
    </xf>
    <xf numFmtId="0" fontId="0" fillId="0" borderId="25" xfId="0" applyBorder="1" applyAlignment="1">
      <alignment horizontal="center"/>
    </xf>
    <xf numFmtId="164" fontId="0" fillId="0" borderId="25" xfId="1" applyFont="1" applyBorder="1" applyAlignment="1" applyProtection="1">
      <alignment vertical="center"/>
    </xf>
    <xf numFmtId="4" fontId="0" fillId="0" borderId="25" xfId="0" applyNumberFormat="1" applyBorder="1" applyAlignment="1">
      <alignment vertical="center"/>
    </xf>
    <xf numFmtId="4" fontId="0" fillId="0" borderId="21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left" indent="5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3" xfId="1" applyFont="1" applyBorder="1" applyAlignment="1" applyProtection="1">
      <alignment horizontal="center"/>
    </xf>
    <xf numFmtId="4" fontId="0" fillId="0" borderId="3" xfId="0" applyNumberFormat="1" applyBorder="1"/>
    <xf numFmtId="4" fontId="0" fillId="0" borderId="4" xfId="0" applyNumberForma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0" fillId="0" borderId="15" xfId="0" applyBorder="1"/>
    <xf numFmtId="1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3" fillId="0" borderId="0" xfId="0" applyFont="1"/>
    <xf numFmtId="174" fontId="23" fillId="0" borderId="0" xfId="0" applyNumberFormat="1" applyFont="1"/>
    <xf numFmtId="0" fontId="0" fillId="4" borderId="8" xfId="0" applyFill="1" applyBorder="1" applyAlignment="1">
      <alignment horizontal="center"/>
    </xf>
    <xf numFmtId="0" fontId="0" fillId="3" borderId="38" xfId="0" applyFill="1" applyBorder="1" applyAlignment="1">
      <alignment horizontal="right" vertical="center" wrapText="1"/>
    </xf>
    <xf numFmtId="0" fontId="6" fillId="3" borderId="39" xfId="0" applyFont="1" applyFill="1" applyBorder="1" applyAlignment="1">
      <alignment horizontal="right" vertical="center"/>
    </xf>
    <xf numFmtId="4" fontId="0" fillId="15" borderId="18" xfId="0" applyNumberFormat="1" applyFill="1" applyBorder="1" applyAlignment="1">
      <alignment horizontal="center" vertical="center"/>
    </xf>
    <xf numFmtId="9" fontId="6" fillId="3" borderId="13" xfId="0" applyNumberFormat="1" applyFont="1" applyFill="1" applyBorder="1" applyAlignment="1">
      <alignment horizontal="center" vertical="center"/>
    </xf>
    <xf numFmtId="9" fontId="0" fillId="3" borderId="38" xfId="0" applyNumberFormat="1" applyFill="1" applyBorder="1" applyAlignment="1">
      <alignment horizontal="center" vertical="center" wrapText="1"/>
    </xf>
    <xf numFmtId="10" fontId="23" fillId="0" borderId="0" xfId="0" applyNumberFormat="1" applyFont="1"/>
    <xf numFmtId="0" fontId="40" fillId="0" borderId="0" xfId="0" applyFont="1"/>
    <xf numFmtId="0" fontId="28" fillId="0" borderId="0" xfId="0" applyFont="1"/>
    <xf numFmtId="0" fontId="0" fillId="15" borderId="16" xfId="0" applyFill="1" applyBorder="1" applyAlignment="1">
      <alignment vertical="center"/>
    </xf>
    <xf numFmtId="0" fontId="0" fillId="15" borderId="16" xfId="0" applyFill="1" applyBorder="1" applyAlignment="1">
      <alignment horizontal="center" vertical="center"/>
    </xf>
    <xf numFmtId="0" fontId="51" fillId="16" borderId="17" xfId="0" applyFont="1" applyFill="1" applyBorder="1"/>
    <xf numFmtId="0" fontId="50" fillId="18" borderId="23" xfId="0" applyFont="1" applyFill="1" applyBorder="1" applyAlignment="1">
      <alignment horizontal="center"/>
    </xf>
    <xf numFmtId="0" fontId="51" fillId="16" borderId="16" xfId="0" applyFont="1" applyFill="1" applyBorder="1" applyAlignment="1">
      <alignment horizontal="center"/>
    </xf>
    <xf numFmtId="43" fontId="51" fillId="16" borderId="16" xfId="0" applyNumberFormat="1" applyFont="1" applyFill="1" applyBorder="1" applyAlignment="1">
      <alignment horizontal="center"/>
    </xf>
    <xf numFmtId="170" fontId="9" fillId="0" borderId="27" xfId="0" applyNumberFormat="1" applyFont="1" applyBorder="1" applyAlignment="1">
      <alignment horizontal="left" vertical="center" wrapText="1"/>
    </xf>
    <xf numFmtId="170" fontId="19" fillId="0" borderId="8" xfId="0" applyNumberFormat="1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 wrapText="1"/>
      <protection locked="0"/>
    </xf>
    <xf numFmtId="0" fontId="52" fillId="16" borderId="16" xfId="0" applyFont="1" applyFill="1" applyBorder="1"/>
    <xf numFmtId="0" fontId="52" fillId="16" borderId="16" xfId="0" applyFont="1" applyFill="1" applyBorder="1" applyAlignment="1">
      <alignment horizontal="center"/>
    </xf>
    <xf numFmtId="43" fontId="52" fillId="16" borderId="16" xfId="0" applyNumberFormat="1" applyFont="1" applyFill="1" applyBorder="1" applyAlignment="1">
      <alignment horizontal="center"/>
    </xf>
    <xf numFmtId="0" fontId="51" fillId="16" borderId="1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3" borderId="6" xfId="0" applyFont="1" applyFill="1" applyBorder="1" applyAlignment="1">
      <alignment horizontal="center"/>
    </xf>
    <xf numFmtId="4" fontId="49" fillId="19" borderId="11" xfId="0" applyNumberFormat="1" applyFont="1" applyFill="1" applyBorder="1" applyAlignment="1">
      <alignment horizontal="center" vertical="center"/>
    </xf>
    <xf numFmtId="0" fontId="0" fillId="0" borderId="69" xfId="0" applyBorder="1"/>
    <xf numFmtId="0" fontId="0" fillId="0" borderId="71" xfId="0" applyBorder="1"/>
    <xf numFmtId="0" fontId="49" fillId="19" borderId="33" xfId="0" applyFont="1" applyFill="1" applyBorder="1" applyAlignment="1">
      <alignment horizontal="center" vertical="center"/>
    </xf>
    <xf numFmtId="0" fontId="31" fillId="17" borderId="72" xfId="0" applyFont="1" applyFill="1" applyBorder="1"/>
    <xf numFmtId="0" fontId="7" fillId="3" borderId="0" xfId="0" applyFont="1" applyFill="1" applyAlignment="1">
      <alignment horizontal="center"/>
    </xf>
    <xf numFmtId="0" fontId="14" fillId="3" borderId="5" xfId="0" applyFont="1" applyFill="1" applyBorder="1" applyAlignment="1">
      <alignment horizontal="center" vertical="top"/>
    </xf>
    <xf numFmtId="43" fontId="51" fillId="16" borderId="27" xfId="0" applyNumberFormat="1" applyFont="1" applyFill="1" applyBorder="1" applyAlignment="1">
      <alignment horizontal="center"/>
    </xf>
    <xf numFmtId="0" fontId="51" fillId="16" borderId="17" xfId="0" applyFont="1" applyFill="1" applyBorder="1" applyAlignment="1">
      <alignment horizontal="center"/>
    </xf>
    <xf numFmtId="0" fontId="50" fillId="18" borderId="11" xfId="0" applyFont="1" applyFill="1" applyBorder="1" applyAlignment="1">
      <alignment horizontal="center"/>
    </xf>
    <xf numFmtId="43" fontId="52" fillId="16" borderId="40" xfId="0" applyNumberFormat="1" applyFont="1" applyFill="1" applyBorder="1" applyAlignment="1">
      <alignment horizontal="center"/>
    </xf>
    <xf numFmtId="43" fontId="52" fillId="16" borderId="63" xfId="0" applyNumberFormat="1" applyFont="1" applyFill="1" applyBorder="1" applyAlignment="1">
      <alignment horizontal="center"/>
    </xf>
    <xf numFmtId="0" fontId="31" fillId="17" borderId="75" xfId="0" applyFont="1" applyFill="1" applyBorder="1"/>
    <xf numFmtId="0" fontId="31" fillId="17" borderId="75" xfId="0" applyFont="1" applyFill="1" applyBorder="1" applyAlignment="1">
      <alignment horizontal="center"/>
    </xf>
    <xf numFmtId="0" fontId="31" fillId="17" borderId="70" xfId="0" applyFont="1" applyFill="1" applyBorder="1"/>
    <xf numFmtId="0" fontId="7" fillId="3" borderId="72" xfId="0" applyFont="1" applyFill="1" applyBorder="1" applyAlignment="1">
      <alignment vertical="center"/>
    </xf>
    <xf numFmtId="0" fontId="0" fillId="16" borderId="53" xfId="0" applyFill="1" applyBorder="1" applyAlignment="1">
      <alignment horizontal="center" vertical="center"/>
    </xf>
    <xf numFmtId="0" fontId="51" fillId="16" borderId="54" xfId="0" applyFont="1" applyFill="1" applyBorder="1" applyAlignment="1">
      <alignment horizontal="center"/>
    </xf>
    <xf numFmtId="0" fontId="51" fillId="16" borderId="79" xfId="0" applyFont="1" applyFill="1" applyBorder="1" applyAlignment="1">
      <alignment horizontal="center"/>
    </xf>
    <xf numFmtId="0" fontId="51" fillId="16" borderId="80" xfId="0" applyFont="1" applyFill="1" applyBorder="1" applyAlignment="1">
      <alignment horizontal="center"/>
    </xf>
    <xf numFmtId="0" fontId="51" fillId="16" borderId="83" xfId="0" applyFont="1" applyFill="1" applyBorder="1"/>
    <xf numFmtId="0" fontId="51" fillId="20" borderId="84" xfId="0" applyFont="1" applyFill="1" applyBorder="1" applyAlignment="1">
      <alignment horizontal="center" vertical="center"/>
    </xf>
    <xf numFmtId="0" fontId="50" fillId="20" borderId="85" xfId="0" applyFont="1" applyFill="1" applyBorder="1"/>
    <xf numFmtId="0" fontId="50" fillId="20" borderId="85" xfId="0" applyFont="1" applyFill="1" applyBorder="1" applyAlignment="1">
      <alignment horizontal="center"/>
    </xf>
    <xf numFmtId="0" fontId="49" fillId="19" borderId="87" xfId="0" applyFont="1" applyFill="1" applyBorder="1" applyAlignment="1">
      <alignment horizontal="center" vertical="center"/>
    </xf>
    <xf numFmtId="0" fontId="49" fillId="19" borderId="33" xfId="0" applyFont="1" applyFill="1" applyBorder="1" applyAlignment="1">
      <alignment horizontal="center" vertical="center" wrapText="1"/>
    </xf>
    <xf numFmtId="0" fontId="49" fillId="19" borderId="88" xfId="0" applyFont="1" applyFill="1" applyBorder="1" applyAlignment="1">
      <alignment horizontal="center" vertical="center" wrapText="1"/>
    </xf>
    <xf numFmtId="0" fontId="57" fillId="16" borderId="16" xfId="0" applyFont="1" applyFill="1" applyBorder="1" applyAlignment="1">
      <alignment horizontal="center"/>
    </xf>
    <xf numFmtId="0" fontId="57" fillId="16" borderId="17" xfId="0" applyFont="1" applyFill="1" applyBorder="1" applyAlignment="1">
      <alignment horizontal="center"/>
    </xf>
    <xf numFmtId="0" fontId="57" fillId="16" borderId="40" xfId="0" applyFont="1" applyFill="1" applyBorder="1" applyAlignment="1">
      <alignment horizontal="center"/>
    </xf>
    <xf numFmtId="0" fontId="58" fillId="0" borderId="40" xfId="0" applyFont="1" applyBorder="1" applyAlignment="1">
      <alignment horizontal="center"/>
    </xf>
    <xf numFmtId="0" fontId="59" fillId="0" borderId="52" xfId="0" applyFont="1" applyBorder="1" applyAlignment="1">
      <alignment horizontal="center"/>
    </xf>
    <xf numFmtId="0" fontId="59" fillId="0" borderId="40" xfId="0" applyFont="1" applyBorder="1" applyAlignment="1">
      <alignment horizontal="center"/>
    </xf>
    <xf numFmtId="0" fontId="59" fillId="0" borderId="61" xfId="0" applyFont="1" applyBorder="1" applyAlignment="1">
      <alignment horizontal="center"/>
    </xf>
    <xf numFmtId="0" fontId="55" fillId="16" borderId="16" xfId="0" applyFont="1" applyFill="1" applyBorder="1" applyAlignment="1">
      <alignment vertical="center"/>
    </xf>
    <xf numFmtId="0" fontId="56" fillId="16" borderId="30" xfId="0" applyFont="1" applyFill="1" applyBorder="1" applyAlignment="1">
      <alignment vertical="center"/>
    </xf>
    <xf numFmtId="0" fontId="51" fillId="16" borderId="16" xfId="0" applyFont="1" applyFill="1" applyBorder="1" applyAlignment="1">
      <alignment vertical="center"/>
    </xf>
    <xf numFmtId="0" fontId="31" fillId="17" borderId="75" xfId="0" applyFont="1" applyFill="1" applyBorder="1" applyAlignment="1">
      <alignment vertical="center"/>
    </xf>
    <xf numFmtId="0" fontId="51" fillId="16" borderId="54" xfId="0" applyFont="1" applyFill="1" applyBorder="1" applyAlignment="1">
      <alignment horizontal="center" vertical="center"/>
    </xf>
    <xf numFmtId="0" fontId="50" fillId="18" borderId="23" xfId="0" applyFont="1" applyFill="1" applyBorder="1" applyAlignment="1">
      <alignment horizontal="center" vertical="center"/>
    </xf>
    <xf numFmtId="0" fontId="51" fillId="16" borderId="27" xfId="0" applyFont="1" applyFill="1" applyBorder="1" applyAlignment="1">
      <alignment horizontal="center" vertical="center"/>
    </xf>
    <xf numFmtId="0" fontId="52" fillId="16" borderId="16" xfId="0" applyFont="1" applyFill="1" applyBorder="1" applyAlignment="1">
      <alignment horizontal="center" vertical="center"/>
    </xf>
    <xf numFmtId="0" fontId="51" fillId="16" borderId="17" xfId="0" applyFont="1" applyFill="1" applyBorder="1" applyAlignment="1">
      <alignment vertical="center"/>
    </xf>
    <xf numFmtId="0" fontId="50" fillId="20" borderId="85" xfId="0" applyFont="1" applyFill="1" applyBorder="1" applyAlignment="1">
      <alignment vertical="center"/>
    </xf>
    <xf numFmtId="0" fontId="51" fillId="16" borderId="54" xfId="0" applyFont="1" applyFill="1" applyBorder="1" applyAlignment="1">
      <alignment horizontal="left" vertical="center"/>
    </xf>
    <xf numFmtId="0" fontId="50" fillId="18" borderId="23" xfId="0" applyFont="1" applyFill="1" applyBorder="1" applyAlignment="1">
      <alignment horizontal="left" vertical="center"/>
    </xf>
    <xf numFmtId="0" fontId="58" fillId="0" borderId="42" xfId="0" applyFont="1" applyBorder="1" applyAlignment="1">
      <alignment vertical="center"/>
    </xf>
    <xf numFmtId="0" fontId="50" fillId="18" borderId="11" xfId="0" applyFont="1" applyFill="1" applyBorder="1" applyAlignment="1">
      <alignment horizontal="left" vertical="center"/>
    </xf>
    <xf numFmtId="0" fontId="54" fillId="16" borderId="16" xfId="0" applyFont="1" applyFill="1" applyBorder="1" applyAlignment="1">
      <alignment vertical="center"/>
    </xf>
    <xf numFmtId="0" fontId="7" fillId="3" borderId="72" xfId="0" applyFont="1" applyFill="1" applyBorder="1" applyAlignment="1">
      <alignment horizontal="left" vertical="center"/>
    </xf>
    <xf numFmtId="0" fontId="0" fillId="16" borderId="78" xfId="0" applyFill="1" applyBorder="1" applyAlignment="1">
      <alignment horizontal="center" vertical="center"/>
    </xf>
    <xf numFmtId="0" fontId="50" fillId="18" borderId="16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3" fillId="0" borderId="90" xfId="0" applyFont="1" applyBorder="1"/>
    <xf numFmtId="0" fontId="43" fillId="0" borderId="90" xfId="0" applyFont="1" applyBorder="1" applyAlignment="1">
      <alignment vertical="center" wrapText="1" readingOrder="1"/>
    </xf>
    <xf numFmtId="17" fontId="43" fillId="0" borderId="90" xfId="0" applyNumberFormat="1" applyFont="1" applyBorder="1" applyAlignment="1">
      <alignment horizontal="left" vertical="center" readingOrder="1"/>
    </xf>
    <xf numFmtId="0" fontId="0" fillId="15" borderId="23" xfId="0" applyFill="1" applyBorder="1" applyAlignment="1">
      <alignment horizontal="center" vertical="center"/>
    </xf>
    <xf numFmtId="4" fontId="0" fillId="15" borderId="24" xfId="0" applyNumberFormat="1" applyFill="1" applyBorder="1" applyAlignment="1">
      <alignment horizontal="center" vertical="center"/>
    </xf>
    <xf numFmtId="0" fontId="60" fillId="18" borderId="56" xfId="0" applyFont="1" applyFill="1" applyBorder="1" applyAlignment="1">
      <alignment horizontal="left" vertical="center" indent="2"/>
    </xf>
    <xf numFmtId="0" fontId="54" fillId="0" borderId="56" xfId="0" applyFont="1" applyBorder="1" applyAlignment="1">
      <alignment horizontal="left" vertical="center" indent="2"/>
    </xf>
    <xf numFmtId="0" fontId="50" fillId="18" borderId="56" xfId="0" applyFont="1" applyFill="1" applyBorder="1" applyAlignment="1">
      <alignment horizontal="left" vertical="center" indent="2"/>
    </xf>
    <xf numFmtId="0" fontId="51" fillId="16" borderId="56" xfId="0" applyFont="1" applyFill="1" applyBorder="1" applyAlignment="1">
      <alignment horizontal="left" vertical="center" indent="2"/>
    </xf>
    <xf numFmtId="0" fontId="61" fillId="0" borderId="63" xfId="0" applyFont="1" applyBorder="1" applyAlignment="1">
      <alignment vertical="center" wrapText="1" readingOrder="1"/>
    </xf>
    <xf numFmtId="0" fontId="33" fillId="0" borderId="51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63" fillId="0" borderId="0" xfId="0" applyFont="1"/>
    <xf numFmtId="0" fontId="63" fillId="0" borderId="0" xfId="0" applyFont="1" applyAlignment="1">
      <alignment vertical="center"/>
    </xf>
    <xf numFmtId="0" fontId="42" fillId="0" borderId="0" xfId="0" applyFont="1" applyAlignment="1">
      <alignment vertical="center" wrapText="1" readingOrder="1"/>
    </xf>
    <xf numFmtId="17" fontId="42" fillId="0" borderId="0" xfId="0" applyNumberFormat="1" applyFont="1" applyAlignment="1">
      <alignment horizontal="left" vertical="center" readingOrder="1"/>
    </xf>
    <xf numFmtId="0" fontId="61" fillId="0" borderId="93" xfId="0" applyFont="1" applyBorder="1" applyAlignment="1">
      <alignment vertical="center" wrapText="1" readingOrder="1"/>
    </xf>
    <xf numFmtId="0" fontId="33" fillId="0" borderId="72" xfId="0" applyFont="1" applyBorder="1" applyAlignment="1">
      <alignment horizontal="center"/>
    </xf>
    <xf numFmtId="4" fontId="33" fillId="0" borderId="95" xfId="0" applyNumberFormat="1" applyFont="1" applyBorder="1" applyAlignment="1">
      <alignment horizontal="center"/>
    </xf>
    <xf numFmtId="4" fontId="33" fillId="0" borderId="72" xfId="0" applyNumberFormat="1" applyFont="1" applyBorder="1" applyAlignment="1">
      <alignment horizontal="center"/>
    </xf>
    <xf numFmtId="4" fontId="33" fillId="0" borderId="97" xfId="0" applyNumberFormat="1" applyFont="1" applyBorder="1" applyAlignment="1">
      <alignment horizontal="center"/>
    </xf>
    <xf numFmtId="43" fontId="62" fillId="21" borderId="97" xfId="0" applyNumberFormat="1" applyFont="1" applyFill="1" applyBorder="1"/>
    <xf numFmtId="0" fontId="33" fillId="0" borderId="95" xfId="0" applyFont="1" applyBorder="1"/>
    <xf numFmtId="0" fontId="43" fillId="0" borderId="99" xfId="0" applyFont="1" applyBorder="1" applyAlignment="1">
      <alignment vertical="center" readingOrder="1"/>
    </xf>
    <xf numFmtId="0" fontId="33" fillId="0" borderId="72" xfId="0" applyFont="1" applyBorder="1"/>
    <xf numFmtId="0" fontId="42" fillId="0" borderId="100" xfId="0" applyFont="1" applyBorder="1" applyAlignment="1">
      <alignment vertical="center" readingOrder="1"/>
    </xf>
    <xf numFmtId="0" fontId="42" fillId="0" borderId="101" xfId="0" applyFont="1" applyBorder="1" applyAlignment="1">
      <alignment vertical="center" wrapText="1" readingOrder="1"/>
    </xf>
    <xf numFmtId="43" fontId="42" fillId="0" borderId="101" xfId="0" applyNumberFormat="1" applyFont="1" applyBorder="1" applyAlignment="1">
      <alignment vertical="center" wrapText="1" readingOrder="1"/>
    </xf>
    <xf numFmtId="9" fontId="42" fillId="0" borderId="101" xfId="0" applyNumberFormat="1" applyFont="1" applyBorder="1" applyAlignment="1">
      <alignment horizontal="center" vertical="center" wrapText="1" readingOrder="1"/>
    </xf>
    <xf numFmtId="0" fontId="42" fillId="0" borderId="101" xfId="0" applyFont="1" applyBorder="1" applyAlignment="1">
      <alignment horizontal="center" vertical="center" wrapText="1" readingOrder="1"/>
    </xf>
    <xf numFmtId="0" fontId="33" fillId="0" borderId="101" xfId="0" applyFont="1" applyBorder="1"/>
    <xf numFmtId="0" fontId="33" fillId="0" borderId="102" xfId="0" applyFont="1" applyBorder="1"/>
    <xf numFmtId="4" fontId="13" fillId="0" borderId="103" xfId="12" applyNumberFormat="1" applyFont="1" applyBorder="1" applyAlignment="1">
      <alignment horizontal="left" vertical="center" wrapText="1" indent="1"/>
    </xf>
    <xf numFmtId="4" fontId="13" fillId="0" borderId="104" xfId="24" applyNumberFormat="1" applyFont="1" applyBorder="1" applyAlignment="1">
      <alignment horizontal="left" vertical="center" wrapText="1"/>
    </xf>
    <xf numFmtId="4" fontId="9" fillId="0" borderId="105" xfId="12" applyNumberFormat="1" applyFont="1" applyBorder="1" applyAlignment="1">
      <alignment horizontal="left" vertical="center" wrapText="1" indent="1"/>
    </xf>
    <xf numFmtId="4" fontId="13" fillId="0" borderId="105" xfId="12" applyNumberFormat="1" applyFont="1" applyBorder="1" applyAlignment="1">
      <alignment horizontal="left" vertical="center" wrapText="1" indent="1"/>
    </xf>
    <xf numFmtId="4" fontId="9" fillId="0" borderId="100" xfId="12" applyNumberFormat="1" applyFont="1" applyBorder="1" applyAlignment="1">
      <alignment horizontal="center" vertical="center" wrapText="1"/>
    </xf>
    <xf numFmtId="4" fontId="9" fillId="0" borderId="106" xfId="24" applyNumberFormat="1" applyFont="1" applyBorder="1" applyAlignment="1">
      <alignment horizontal="left" vertical="center" wrapText="1"/>
    </xf>
    <xf numFmtId="164" fontId="9" fillId="0" borderId="107" xfId="1" applyFont="1" applyBorder="1" applyAlignment="1" applyProtection="1">
      <alignment horizontal="left" vertical="center" wrapText="1"/>
    </xf>
    <xf numFmtId="0" fontId="33" fillId="0" borderId="40" xfId="0" applyFont="1" applyBorder="1" applyAlignment="1">
      <alignment horizontal="center"/>
    </xf>
    <xf numFmtId="0" fontId="33" fillId="0" borderId="81" xfId="0" applyFont="1" applyBorder="1" applyAlignment="1">
      <alignment horizontal="center"/>
    </xf>
    <xf numFmtId="4" fontId="32" fillId="0" borderId="72" xfId="0" applyNumberFormat="1" applyFont="1" applyBorder="1" applyAlignment="1">
      <alignment horizontal="center"/>
    </xf>
    <xf numFmtId="0" fontId="61" fillId="0" borderId="96" xfId="0" applyFont="1" applyBorder="1" applyAlignment="1">
      <alignment vertical="center" wrapText="1" readingOrder="1"/>
    </xf>
    <xf numFmtId="0" fontId="61" fillId="0" borderId="51" xfId="0" applyFont="1" applyBorder="1" applyAlignment="1">
      <alignment vertical="center" wrapText="1" readingOrder="1"/>
    </xf>
    <xf numFmtId="4" fontId="32" fillId="0" borderId="97" xfId="0" applyNumberFormat="1" applyFont="1" applyBorder="1" applyAlignment="1">
      <alignment horizontal="center"/>
    </xf>
    <xf numFmtId="0" fontId="64" fillId="0" borderId="72" xfId="0" applyFont="1" applyBorder="1"/>
    <xf numFmtId="0" fontId="56" fillId="0" borderId="30" xfId="0" applyFont="1" applyBorder="1" applyAlignment="1">
      <alignment vertical="center"/>
    </xf>
    <xf numFmtId="0" fontId="65" fillId="0" borderId="71" xfId="0" applyFont="1" applyBorder="1" applyAlignment="1">
      <alignment vertical="center" readingOrder="1"/>
    </xf>
    <xf numFmtId="0" fontId="65" fillId="0" borderId="100" xfId="0" applyFont="1" applyBorder="1" applyAlignment="1">
      <alignment vertical="center" readingOrder="1"/>
    </xf>
    <xf numFmtId="0" fontId="66" fillId="26" borderId="0" xfId="0" applyFont="1" applyFill="1"/>
    <xf numFmtId="0" fontId="66" fillId="25" borderId="0" xfId="0" applyFont="1" applyFill="1"/>
    <xf numFmtId="0" fontId="66" fillId="27" borderId="0" xfId="0" applyFont="1" applyFill="1"/>
    <xf numFmtId="0" fontId="64" fillId="0" borderId="0" xfId="0" applyFont="1" applyAlignment="1">
      <alignment horizontal="center"/>
    </xf>
    <xf numFmtId="0" fontId="33" fillId="0" borderId="44" xfId="0" applyFont="1" applyBorder="1" applyAlignment="1">
      <alignment horizontal="center"/>
    </xf>
    <xf numFmtId="0" fontId="6" fillId="14" borderId="103" xfId="0" applyFont="1" applyFill="1" applyBorder="1" applyAlignment="1">
      <alignment horizontal="left"/>
    </xf>
    <xf numFmtId="0" fontId="6" fillId="14" borderId="108" xfId="0" applyFont="1" applyFill="1" applyBorder="1" applyAlignment="1">
      <alignment horizontal="center"/>
    </xf>
    <xf numFmtId="0" fontId="6" fillId="14" borderId="55" xfId="0" applyFont="1" applyFill="1" applyBorder="1" applyAlignment="1">
      <alignment horizontal="center"/>
    </xf>
    <xf numFmtId="0" fontId="6" fillId="0" borderId="59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1" fontId="6" fillId="0" borderId="59" xfId="0" applyNumberFormat="1" applyFont="1" applyBorder="1" applyAlignment="1">
      <alignment horizontal="center" vertical="center" wrapText="1"/>
    </xf>
    <xf numFmtId="1" fontId="6" fillId="0" borderId="107" xfId="0" applyNumberFormat="1" applyFont="1" applyBorder="1" applyAlignment="1">
      <alignment horizontal="center" vertical="center" wrapText="1"/>
    </xf>
    <xf numFmtId="4" fontId="6" fillId="0" borderId="60" xfId="0" applyNumberFormat="1" applyFont="1" applyBorder="1" applyAlignment="1">
      <alignment horizontal="center" wrapText="1"/>
    </xf>
    <xf numFmtId="43" fontId="6" fillId="0" borderId="16" xfId="2" applyNumberFormat="1" applyFont="1" applyBorder="1" applyAlignment="1" applyProtection="1">
      <alignment vertical="center"/>
    </xf>
    <xf numFmtId="43" fontId="6" fillId="15" borderId="47" xfId="2" applyNumberFormat="1" applyFont="1" applyFill="1" applyBorder="1" applyAlignment="1" applyProtection="1">
      <alignment vertical="center"/>
    </xf>
    <xf numFmtId="43" fontId="6" fillId="15" borderId="23" xfId="2" applyNumberFormat="1" applyFont="1" applyFill="1" applyBorder="1" applyAlignment="1" applyProtection="1">
      <alignment vertical="center" wrapText="1"/>
    </xf>
    <xf numFmtId="43" fontId="6" fillId="0" borderId="23" xfId="2" applyNumberFormat="1" applyFont="1" applyBorder="1" applyAlignment="1" applyProtection="1">
      <alignment vertical="center" wrapText="1"/>
    </xf>
    <xf numFmtId="43" fontId="6" fillId="15" borderId="16" xfId="2" applyNumberFormat="1" applyFont="1" applyFill="1" applyBorder="1" applyAlignment="1" applyProtection="1">
      <alignment vertical="center"/>
    </xf>
    <xf numFmtId="43" fontId="6" fillId="0" borderId="47" xfId="2" applyNumberFormat="1" applyFont="1" applyBorder="1" applyAlignment="1" applyProtection="1">
      <alignment vertical="center"/>
    </xf>
    <xf numFmtId="43" fontId="6" fillId="15" borderId="23" xfId="2" applyNumberFormat="1" applyFont="1" applyFill="1" applyBorder="1" applyAlignment="1" applyProtection="1">
      <alignment vertical="center"/>
    </xf>
    <xf numFmtId="43" fontId="0" fillId="0" borderId="23" xfId="2" applyNumberFormat="1" applyFont="1" applyBorder="1" applyAlignment="1" applyProtection="1">
      <alignment vertical="center"/>
    </xf>
    <xf numFmtId="43" fontId="0" fillId="15" borderId="23" xfId="2" applyNumberFormat="1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15" borderId="47" xfId="0" applyFill="1" applyBorder="1" applyAlignment="1">
      <alignment vertical="center"/>
    </xf>
    <xf numFmtId="0" fontId="0" fillId="15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33" fillId="0" borderId="98" xfId="0" applyFont="1" applyBorder="1" applyAlignment="1">
      <alignment horizontal="center"/>
    </xf>
    <xf numFmtId="43" fontId="66" fillId="0" borderId="0" xfId="0" applyNumberFormat="1" applyFont="1"/>
    <xf numFmtId="43" fontId="68" fillId="0" borderId="0" xfId="0" applyNumberFormat="1" applyFont="1"/>
    <xf numFmtId="0" fontId="60" fillId="0" borderId="56" xfId="0" applyFont="1" applyBorder="1" applyAlignment="1">
      <alignment horizontal="left" vertical="center" indent="2"/>
    </xf>
    <xf numFmtId="0" fontId="60" fillId="16" borderId="16" xfId="0" applyFont="1" applyFill="1" applyBorder="1" applyAlignment="1">
      <alignment vertical="center"/>
    </xf>
    <xf numFmtId="0" fontId="13" fillId="29" borderId="23" xfId="0" applyFont="1" applyFill="1" applyBorder="1" applyAlignment="1">
      <alignment horizontal="left" vertical="center" wrapText="1"/>
    </xf>
    <xf numFmtId="0" fontId="13" fillId="29" borderId="23" xfId="0" applyFont="1" applyFill="1" applyBorder="1" applyAlignment="1">
      <alignment horizontal="center" vertical="center" wrapText="1"/>
    </xf>
    <xf numFmtId="164" fontId="13" fillId="29" borderId="23" xfId="1" applyFont="1" applyFill="1" applyBorder="1" applyAlignment="1" applyProtection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4" fontId="9" fillId="0" borderId="16" xfId="1" applyFont="1" applyBorder="1" applyAlignment="1" applyProtection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4" fontId="9" fillId="0" borderId="16" xfId="1" applyFont="1" applyBorder="1" applyAlignment="1" applyProtection="1">
      <alignment vertical="center" wrapText="1"/>
    </xf>
    <xf numFmtId="2" fontId="13" fillId="28" borderId="79" xfId="0" applyNumberFormat="1" applyFont="1" applyFill="1" applyBorder="1" applyAlignment="1">
      <alignment horizontal="center" vertical="center" wrapText="1"/>
    </xf>
    <xf numFmtId="2" fontId="13" fillId="28" borderId="57" xfId="0" applyNumberFormat="1" applyFont="1" applyFill="1" applyBorder="1" applyAlignment="1">
      <alignment horizontal="center" vertical="center" wrapText="1"/>
    </xf>
    <xf numFmtId="170" fontId="29" fillId="0" borderId="27" xfId="0" applyNumberFormat="1" applyFont="1" applyBorder="1" applyAlignment="1">
      <alignment horizontal="left" vertical="center" wrapText="1"/>
    </xf>
    <xf numFmtId="39" fontId="9" fillId="0" borderId="27" xfId="0" applyNumberFormat="1" applyFont="1" applyBorder="1" applyAlignment="1">
      <alignment horizontal="center" vertical="center" wrapText="1"/>
    </xf>
    <xf numFmtId="170" fontId="9" fillId="0" borderId="27" xfId="0" applyNumberFormat="1" applyFont="1" applyBorder="1" applyAlignment="1">
      <alignment horizontal="center" vertical="center" wrapText="1"/>
    </xf>
    <xf numFmtId="170" fontId="13" fillId="29" borderId="35" xfId="0" applyNumberFormat="1" applyFont="1" applyFill="1" applyBorder="1" applyAlignment="1">
      <alignment horizontal="left" vertical="center" wrapText="1" indent="1"/>
    </xf>
    <xf numFmtId="170" fontId="9" fillId="0" borderId="19" xfId="0" applyNumberFormat="1" applyFont="1" applyBorder="1" applyAlignment="1">
      <alignment horizontal="left" vertical="center" wrapText="1" indent="1"/>
    </xf>
    <xf numFmtId="170" fontId="15" fillId="0" borderId="19" xfId="0" applyNumberFormat="1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center" vertical="center" wrapText="1"/>
    </xf>
    <xf numFmtId="0" fontId="71" fillId="16" borderId="56" xfId="0" applyFont="1" applyFill="1" applyBorder="1" applyAlignment="1">
      <alignment horizontal="left" vertical="center" indent="2"/>
    </xf>
    <xf numFmtId="170" fontId="72" fillId="0" borderId="19" xfId="0" applyNumberFormat="1" applyFont="1" applyBorder="1" applyAlignment="1">
      <alignment horizontal="left" vertical="center" indent="1"/>
    </xf>
    <xf numFmtId="4" fontId="9" fillId="0" borderId="27" xfId="0" applyNumberFormat="1" applyFont="1" applyBorder="1" applyAlignment="1">
      <alignment vertical="center" wrapText="1"/>
    </xf>
    <xf numFmtId="170" fontId="72" fillId="0" borderId="16" xfId="0" applyNumberFormat="1" applyFont="1" applyBorder="1" applyAlignment="1">
      <alignment horizontal="right" vertical="center" wrapText="1"/>
    </xf>
    <xf numFmtId="1" fontId="13" fillId="28" borderId="57" xfId="0" applyNumberFormat="1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/>
    </xf>
    <xf numFmtId="170" fontId="9" fillId="0" borderId="16" xfId="0" applyNumberFormat="1" applyFont="1" applyBorder="1" applyAlignment="1">
      <alignment horizontal="left" vertical="center"/>
    </xf>
    <xf numFmtId="170" fontId="13" fillId="0" borderId="19" xfId="0" applyNumberFormat="1" applyFont="1" applyBorder="1" applyAlignment="1">
      <alignment horizontal="left" vertical="center" wrapText="1" indent="1"/>
    </xf>
    <xf numFmtId="170" fontId="13" fillId="0" borderId="16" xfId="0" applyNumberFormat="1" applyFont="1" applyBorder="1" applyAlignment="1">
      <alignment horizontal="left" vertical="center"/>
    </xf>
    <xf numFmtId="43" fontId="73" fillId="0" borderId="0" xfId="0" applyNumberFormat="1" applyFont="1" applyAlignment="1">
      <alignment horizontal="center" vertical="center" wrapText="1"/>
    </xf>
    <xf numFmtId="43" fontId="72" fillId="0" borderId="0" xfId="0" applyNumberFormat="1" applyFont="1" applyAlignment="1">
      <alignment horizontal="right" vertical="center" wrapText="1"/>
    </xf>
    <xf numFmtId="9" fontId="66" fillId="0" borderId="0" xfId="0" applyNumberFormat="1" applyFont="1"/>
    <xf numFmtId="9" fontId="68" fillId="0" borderId="0" xfId="0" applyNumberFormat="1" applyFont="1"/>
    <xf numFmtId="4" fontId="19" fillId="8" borderId="16" xfId="0" applyNumberFormat="1" applyFont="1" applyFill="1" applyBorder="1" applyAlignment="1" applyProtection="1">
      <alignment horizontal="center" vertical="center" wrapText="1"/>
      <protection locked="0"/>
    </xf>
    <xf numFmtId="10" fontId="19" fillId="10" borderId="16" xfId="0" applyNumberFormat="1" applyFont="1" applyFill="1" applyBorder="1" applyAlignment="1" applyProtection="1">
      <alignment horizontal="center" vertical="center" wrapText="1"/>
      <protection locked="0"/>
    </xf>
    <xf numFmtId="10" fontId="18" fillId="10" borderId="56" xfId="0" applyNumberFormat="1" applyFont="1" applyFill="1" applyBorder="1" applyAlignment="1" applyProtection="1">
      <alignment horizontal="center" vertical="center" wrapText="1"/>
      <protection locked="0"/>
    </xf>
    <xf numFmtId="4" fontId="18" fillId="8" borderId="57" xfId="0" applyNumberFormat="1" applyFont="1" applyFill="1" applyBorder="1" applyAlignment="1" applyProtection="1">
      <alignment horizontal="right" vertical="center" wrapText="1"/>
      <protection locked="0"/>
    </xf>
    <xf numFmtId="10" fontId="19" fillId="10" borderId="56" xfId="0" applyNumberFormat="1" applyFont="1" applyFill="1" applyBorder="1" applyAlignment="1" applyProtection="1">
      <alignment horizontal="center" vertical="center" wrapText="1"/>
      <protection locked="0"/>
    </xf>
    <xf numFmtId="4" fontId="19" fillId="8" borderId="57" xfId="0" applyNumberFormat="1" applyFont="1" applyFill="1" applyBorder="1" applyAlignment="1" applyProtection="1">
      <alignment horizontal="center" vertical="center" wrapText="1"/>
      <protection locked="0"/>
    </xf>
    <xf numFmtId="10" fontId="18" fillId="6" borderId="56" xfId="0" applyNumberFormat="1" applyFont="1" applyFill="1" applyBorder="1" applyAlignment="1" applyProtection="1">
      <alignment horizontal="center" vertical="center" wrapText="1"/>
      <protection locked="0"/>
    </xf>
    <xf numFmtId="4" fontId="21" fillId="11" borderId="57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56" xfId="0" applyNumberFormat="1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wrapText="1"/>
      <protection locked="0"/>
    </xf>
    <xf numFmtId="4" fontId="20" fillId="11" borderId="30" xfId="0" applyNumberFormat="1" applyFont="1" applyFill="1" applyBorder="1" applyAlignment="1" applyProtection="1">
      <alignment horizontal="right" vertical="center" wrapText="1"/>
      <protection locked="0"/>
    </xf>
    <xf numFmtId="3" fontId="18" fillId="0" borderId="30" xfId="0" applyNumberFormat="1" applyFont="1" applyBorder="1" applyAlignment="1" applyProtection="1">
      <alignment horizontal="right" vertical="center" wrapText="1"/>
      <protection locked="0"/>
    </xf>
    <xf numFmtId="4" fontId="18" fillId="0" borderId="30" xfId="0" applyNumberFormat="1" applyFont="1" applyBorder="1" applyAlignment="1" applyProtection="1">
      <alignment horizontal="right" vertical="center" wrapText="1"/>
      <protection locked="0"/>
    </xf>
    <xf numFmtId="0" fontId="18" fillId="3" borderId="69" xfId="0" applyFont="1" applyFill="1" applyBorder="1" applyProtection="1">
      <protection locked="0"/>
    </xf>
    <xf numFmtId="0" fontId="18" fillId="3" borderId="75" xfId="0" applyFont="1" applyFill="1" applyBorder="1" applyAlignment="1" applyProtection="1">
      <alignment wrapText="1"/>
      <protection locked="0"/>
    </xf>
    <xf numFmtId="0" fontId="6" fillId="3" borderId="75" xfId="0" applyFont="1" applyFill="1" applyBorder="1" applyAlignment="1">
      <alignment vertical="center"/>
    </xf>
    <xf numFmtId="0" fontId="18" fillId="3" borderId="75" xfId="0" applyFont="1" applyFill="1" applyBorder="1" applyAlignment="1">
      <alignment vertical="center" wrapText="1"/>
    </xf>
    <xf numFmtId="0" fontId="18" fillId="3" borderId="71" xfId="0" applyFont="1" applyFill="1" applyBorder="1" applyProtection="1">
      <protection locked="0"/>
    </xf>
    <xf numFmtId="0" fontId="18" fillId="3" borderId="100" xfId="0" applyFont="1" applyFill="1" applyBorder="1" applyAlignment="1" applyProtection="1">
      <alignment wrapText="1"/>
      <protection locked="0"/>
    </xf>
    <xf numFmtId="0" fontId="18" fillId="3" borderId="101" xfId="0" applyFont="1" applyFill="1" applyBorder="1" applyAlignment="1" applyProtection="1">
      <alignment wrapText="1"/>
      <protection locked="0"/>
    </xf>
    <xf numFmtId="43" fontId="18" fillId="0" borderId="30" xfId="2" applyNumberFormat="1" applyFont="1" applyBorder="1" applyAlignment="1" applyProtection="1">
      <alignment horizontal="right" vertical="center" wrapText="1"/>
      <protection locked="0"/>
    </xf>
    <xf numFmtId="4" fontId="29" fillId="3" borderId="69" xfId="12" applyNumberFormat="1" applyFont="1" applyFill="1" applyBorder="1" applyAlignment="1">
      <alignment horizontal="center" vertical="center" wrapText="1"/>
    </xf>
    <xf numFmtId="4" fontId="29" fillId="3" borderId="75" xfId="12" applyNumberFormat="1" applyFont="1" applyFill="1" applyBorder="1" applyAlignment="1">
      <alignment horizontal="left" vertical="center" wrapText="1"/>
    </xf>
    <xf numFmtId="0" fontId="75" fillId="3" borderId="75" xfId="0" applyFont="1" applyFill="1" applyBorder="1" applyAlignment="1">
      <alignment vertical="center"/>
    </xf>
    <xf numFmtId="0" fontId="15" fillId="3" borderId="75" xfId="0" applyFont="1" applyFill="1" applyBorder="1" applyAlignment="1">
      <alignment vertical="center" wrapText="1"/>
    </xf>
    <xf numFmtId="0" fontId="15" fillId="3" borderId="70" xfId="0" applyFont="1" applyFill="1" applyBorder="1" applyAlignment="1">
      <alignment vertical="center" wrapText="1"/>
    </xf>
    <xf numFmtId="4" fontId="29" fillId="3" borderId="71" xfId="12" applyNumberFormat="1" applyFont="1" applyFill="1" applyBorder="1" applyAlignment="1">
      <alignment horizontal="center" vertical="center" wrapText="1"/>
    </xf>
    <xf numFmtId="4" fontId="29" fillId="3" borderId="0" xfId="12" applyNumberFormat="1" applyFont="1" applyFill="1" applyAlignment="1">
      <alignment horizontal="left" vertical="center" wrapText="1"/>
    </xf>
    <xf numFmtId="0" fontId="63" fillId="3" borderId="0" xfId="0" applyFont="1" applyFill="1" applyAlignment="1">
      <alignment vertical="center"/>
    </xf>
    <xf numFmtId="0" fontId="15" fillId="3" borderId="0" xfId="0" applyFont="1" applyFill="1" applyAlignment="1">
      <alignment vertical="center" wrapText="1"/>
    </xf>
    <xf numFmtId="0" fontId="15" fillId="3" borderId="72" xfId="0" applyFont="1" applyFill="1" applyBorder="1" applyAlignment="1">
      <alignment vertical="center" wrapText="1"/>
    </xf>
    <xf numFmtId="0" fontId="63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center" vertical="center" wrapText="1"/>
    </xf>
    <xf numFmtId="0" fontId="29" fillId="3" borderId="72" xfId="0" applyFont="1" applyFill="1" applyBorder="1" applyAlignment="1">
      <alignment horizontal="center" vertical="center" wrapText="1"/>
    </xf>
    <xf numFmtId="4" fontId="29" fillId="3" borderId="100" xfId="12" applyNumberFormat="1" applyFont="1" applyFill="1" applyBorder="1" applyAlignment="1">
      <alignment horizontal="center" vertical="center" wrapText="1"/>
    </xf>
    <xf numFmtId="4" fontId="29" fillId="3" borderId="101" xfId="12" applyNumberFormat="1" applyFont="1" applyFill="1" applyBorder="1" applyAlignment="1">
      <alignment horizontal="left" vertical="center" wrapText="1"/>
    </xf>
    <xf numFmtId="0" fontId="29" fillId="3" borderId="101" xfId="0" applyFont="1" applyFill="1" applyBorder="1" applyAlignment="1">
      <alignment horizontal="center" vertical="center" wrapText="1"/>
    </xf>
    <xf numFmtId="0" fontId="29" fillId="3" borderId="10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indent="1"/>
    </xf>
    <xf numFmtId="0" fontId="6" fillId="15" borderId="35" xfId="0" applyFont="1" applyFill="1" applyBorder="1" applyAlignment="1">
      <alignment horizontal="left" vertical="center" wrapText="1" indent="1"/>
    </xf>
    <xf numFmtId="0" fontId="6" fillId="0" borderId="35" xfId="0" applyFont="1" applyBorder="1" applyAlignment="1">
      <alignment horizontal="left" vertical="center" wrapText="1" indent="1"/>
    </xf>
    <xf numFmtId="0" fontId="6" fillId="15" borderId="19" xfId="0" applyFont="1" applyFill="1" applyBorder="1" applyAlignment="1">
      <alignment horizontal="left" vertical="center" indent="1"/>
    </xf>
    <xf numFmtId="0" fontId="6" fillId="0" borderId="35" xfId="0" applyFont="1" applyBorder="1" applyAlignment="1">
      <alignment horizontal="left" vertical="center" indent="1"/>
    </xf>
    <xf numFmtId="0" fontId="6" fillId="15" borderId="35" xfId="0" applyFont="1" applyFill="1" applyBorder="1" applyAlignment="1">
      <alignment horizontal="left" vertical="center" indent="1"/>
    </xf>
    <xf numFmtId="175" fontId="15" fillId="0" borderId="0" xfId="12" applyNumberFormat="1" applyFont="1" applyAlignment="1">
      <alignment vertical="center" wrapText="1"/>
    </xf>
    <xf numFmtId="0" fontId="6" fillId="0" borderId="0" xfId="0" applyFont="1" applyAlignment="1">
      <alignment horizontal="right" wrapText="1"/>
    </xf>
    <xf numFmtId="4" fontId="15" fillId="0" borderId="0" xfId="12" applyNumberFormat="1" applyFont="1" applyAlignment="1">
      <alignment vertical="center" wrapText="1"/>
    </xf>
    <xf numFmtId="4" fontId="9" fillId="13" borderId="113" xfId="12" applyNumberFormat="1" applyFont="1" applyFill="1" applyBorder="1" applyAlignment="1">
      <alignment horizontal="center" vertical="center" wrapText="1"/>
    </xf>
    <xf numFmtId="4" fontId="9" fillId="0" borderId="30" xfId="12" applyNumberFormat="1" applyFont="1" applyBorder="1" applyAlignment="1">
      <alignment horizontal="left" vertical="center"/>
    </xf>
    <xf numFmtId="4" fontId="9" fillId="0" borderId="112" xfId="12" applyNumberFormat="1" applyFont="1" applyBorder="1" applyAlignment="1">
      <alignment horizontal="left" vertical="center"/>
    </xf>
    <xf numFmtId="4" fontId="9" fillId="0" borderId="114" xfId="12" applyNumberFormat="1" applyFont="1" applyBorder="1" applyAlignment="1">
      <alignment horizontal="left" vertical="center"/>
    </xf>
    <xf numFmtId="4" fontId="9" fillId="13" borderId="115" xfId="12" applyNumberFormat="1" applyFont="1" applyFill="1" applyBorder="1" applyAlignment="1">
      <alignment horizontal="center" vertical="center" wrapText="1"/>
    </xf>
    <xf numFmtId="1" fontId="66" fillId="0" borderId="0" xfId="0" applyNumberFormat="1" applyFont="1"/>
    <xf numFmtId="0" fontId="6" fillId="0" borderId="73" xfId="0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4" fontId="73" fillId="0" borderId="0" xfId="0" applyNumberFormat="1" applyFont="1" applyAlignment="1">
      <alignment horizontal="center" vertical="center" wrapText="1"/>
    </xf>
    <xf numFmtId="0" fontId="51" fillId="16" borderId="40" xfId="0" applyFont="1" applyFill="1" applyBorder="1" applyAlignment="1">
      <alignment horizontal="left" vertical="center"/>
    </xf>
    <xf numFmtId="0" fontId="51" fillId="16" borderId="40" xfId="0" applyFont="1" applyFill="1" applyBorder="1" applyAlignment="1">
      <alignment horizontal="center"/>
    </xf>
    <xf numFmtId="0" fontId="51" fillId="16" borderId="22" xfId="0" applyFont="1" applyFill="1" applyBorder="1" applyAlignment="1">
      <alignment horizontal="center"/>
    </xf>
    <xf numFmtId="177" fontId="13" fillId="0" borderId="16" xfId="0" applyNumberFormat="1" applyFont="1" applyBorder="1" applyAlignment="1">
      <alignment vertical="center" wrapText="1"/>
    </xf>
    <xf numFmtId="4" fontId="15" fillId="0" borderId="27" xfId="0" applyNumberFormat="1" applyFont="1" applyBorder="1" applyAlignment="1">
      <alignment vertical="center" wrapText="1"/>
    </xf>
    <xf numFmtId="0" fontId="73" fillId="0" borderId="0" xfId="0" applyFont="1" applyAlignment="1">
      <alignment horizontal="right" vertical="center" wrapText="1"/>
    </xf>
    <xf numFmtId="4" fontId="73" fillId="0" borderId="0" xfId="0" applyNumberFormat="1" applyFont="1" applyAlignment="1">
      <alignment horizontal="right" vertical="center" wrapText="1"/>
    </xf>
    <xf numFmtId="0" fontId="7" fillId="3" borderId="102" xfId="0" applyFont="1" applyFill="1" applyBorder="1" applyAlignment="1">
      <alignment horizontal="left" vertical="center"/>
    </xf>
    <xf numFmtId="4" fontId="13" fillId="0" borderId="8" xfId="24" applyNumberFormat="1" applyFont="1" applyBorder="1" applyAlignment="1">
      <alignment horizontal="left" vertical="center" wrapText="1"/>
    </xf>
    <xf numFmtId="0" fontId="51" fillId="16" borderId="51" xfId="0" applyFont="1" applyFill="1" applyBorder="1" applyAlignment="1">
      <alignment horizontal="center" vertical="center"/>
    </xf>
    <xf numFmtId="4" fontId="13" fillId="0" borderId="26" xfId="24" applyNumberFormat="1" applyFont="1" applyBorder="1" applyAlignment="1">
      <alignment horizontal="left" vertical="center"/>
    </xf>
    <xf numFmtId="43" fontId="24" fillId="0" borderId="0" xfId="0" applyNumberFormat="1" applyFont="1"/>
    <xf numFmtId="0" fontId="51" fillId="0" borderId="30" xfId="0" applyFont="1" applyBorder="1" applyAlignment="1">
      <alignment vertical="center"/>
    </xf>
    <xf numFmtId="0" fontId="77" fillId="16" borderId="16" xfId="0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78" fillId="22" borderId="40" xfId="0" applyFont="1" applyFill="1" applyBorder="1" applyAlignment="1">
      <alignment vertical="center"/>
    </xf>
    <xf numFmtId="0" fontId="78" fillId="0" borderId="43" xfId="0" applyFont="1" applyBorder="1" applyAlignment="1">
      <alignment vertical="center"/>
    </xf>
    <xf numFmtId="0" fontId="78" fillId="0" borderId="40" xfId="0" applyFont="1" applyBorder="1" applyAlignment="1">
      <alignment horizontal="center"/>
    </xf>
    <xf numFmtId="0" fontId="77" fillId="16" borderId="16" xfId="0" applyFont="1" applyFill="1" applyBorder="1" applyAlignment="1">
      <alignment vertical="center"/>
    </xf>
    <xf numFmtId="0" fontId="78" fillId="16" borderId="16" xfId="0" applyFont="1" applyFill="1" applyBorder="1" applyAlignment="1">
      <alignment vertical="center"/>
    </xf>
    <xf numFmtId="170" fontId="9" fillId="0" borderId="19" xfId="0" applyNumberFormat="1" applyFont="1" applyBorder="1" applyAlignment="1">
      <alignment horizontal="left" vertical="center" indent="1"/>
    </xf>
    <xf numFmtId="4" fontId="66" fillId="0" borderId="0" xfId="0" applyNumberFormat="1" applyFont="1"/>
    <xf numFmtId="1" fontId="66" fillId="0" borderId="40" xfId="0" applyNumberFormat="1" applyFont="1" applyBorder="1"/>
    <xf numFmtId="4" fontId="66" fillId="0" borderId="40" xfId="0" applyNumberFormat="1" applyFont="1" applyBorder="1"/>
    <xf numFmtId="167" fontId="23" fillId="0" borderId="40" xfId="0" applyNumberFormat="1" applyFont="1" applyBorder="1" applyAlignment="1">
      <alignment horizontal="center"/>
    </xf>
    <xf numFmtId="173" fontId="28" fillId="0" borderId="40" xfId="0" applyNumberFormat="1" applyFont="1" applyBorder="1" applyAlignment="1">
      <alignment horizontal="center" vertical="center"/>
    </xf>
    <xf numFmtId="0" fontId="23" fillId="0" borderId="40" xfId="0" applyFont="1" applyBorder="1" applyAlignment="1">
      <alignment horizontal="center"/>
    </xf>
    <xf numFmtId="1" fontId="66" fillId="0" borderId="40" xfId="0" applyNumberFormat="1" applyFont="1" applyBorder="1" applyAlignment="1">
      <alignment horizontal="right"/>
    </xf>
    <xf numFmtId="1" fontId="66" fillId="0" borderId="52" xfId="0" applyNumberFormat="1" applyFont="1" applyBorder="1"/>
    <xf numFmtId="4" fontId="66" fillId="0" borderId="52" xfId="0" applyNumberFormat="1" applyFont="1" applyBorder="1"/>
    <xf numFmtId="167" fontId="68" fillId="0" borderId="0" xfId="0" applyNumberFormat="1" applyFont="1"/>
    <xf numFmtId="167" fontId="28" fillId="0" borderId="40" xfId="0" applyNumberFormat="1" applyFont="1" applyBorder="1" applyAlignment="1">
      <alignment horizontal="center" wrapText="1"/>
    </xf>
    <xf numFmtId="167" fontId="28" fillId="0" borderId="40" xfId="0" applyNumberFormat="1" applyFont="1" applyBorder="1" applyAlignment="1">
      <alignment horizontal="center"/>
    </xf>
    <xf numFmtId="1" fontId="66" fillId="0" borderId="45" xfId="0" applyNumberFormat="1" applyFont="1" applyBorder="1"/>
    <xf numFmtId="4" fontId="66" fillId="0" borderId="45" xfId="0" applyNumberFormat="1" applyFont="1" applyBorder="1"/>
    <xf numFmtId="167" fontId="23" fillId="0" borderId="45" xfId="0" applyNumberFormat="1" applyFont="1" applyBorder="1" applyAlignment="1">
      <alignment horizontal="center"/>
    </xf>
    <xf numFmtId="173" fontId="28" fillId="0" borderId="45" xfId="0" applyNumberFormat="1" applyFont="1" applyBorder="1" applyAlignment="1">
      <alignment horizontal="center" vertical="center"/>
    </xf>
    <xf numFmtId="0" fontId="68" fillId="0" borderId="0" xfId="0" applyFont="1" applyAlignment="1">
      <alignment horizontal="right" vertical="center"/>
    </xf>
    <xf numFmtId="0" fontId="68" fillId="0" borderId="0" xfId="0" applyFont="1" applyAlignment="1">
      <alignment horizontal="center"/>
    </xf>
    <xf numFmtId="4" fontId="68" fillId="0" borderId="0" xfId="0" applyNumberFormat="1" applyFont="1" applyAlignment="1">
      <alignment horizontal="center"/>
    </xf>
    <xf numFmtId="10" fontId="66" fillId="0" borderId="0" xfId="0" applyNumberFormat="1" applyFont="1" applyAlignment="1">
      <alignment horizontal="center"/>
    </xf>
    <xf numFmtId="0" fontId="18" fillId="0" borderId="12" xfId="0" applyFont="1" applyBorder="1" applyAlignment="1" applyProtection="1">
      <alignment wrapText="1"/>
      <protection locked="0"/>
    </xf>
    <xf numFmtId="0" fontId="18" fillId="0" borderId="15" xfId="0" applyFont="1" applyBorder="1" applyAlignment="1" applyProtection="1">
      <alignment horizontal="center" wrapText="1"/>
      <protection locked="0"/>
    </xf>
    <xf numFmtId="0" fontId="74" fillId="3" borderId="75" xfId="0" applyFont="1" applyFill="1" applyBorder="1" applyAlignment="1" applyProtection="1">
      <alignment vertical="center" wrapText="1"/>
      <protection locked="0"/>
    </xf>
    <xf numFmtId="0" fontId="74" fillId="3" borderId="70" xfId="0" applyFont="1" applyFill="1" applyBorder="1" applyAlignment="1" applyProtection="1">
      <alignment vertical="center" wrapText="1"/>
      <protection locked="0"/>
    </xf>
    <xf numFmtId="0" fontId="74" fillId="3" borderId="0" xfId="0" applyFont="1" applyFill="1" applyAlignment="1" applyProtection="1">
      <alignment vertical="center" wrapText="1"/>
      <protection locked="0"/>
    </xf>
    <xf numFmtId="0" fontId="74" fillId="3" borderId="72" xfId="0" applyFont="1" applyFill="1" applyBorder="1" applyAlignment="1" applyProtection="1">
      <alignment vertical="center" wrapText="1"/>
      <protection locked="0"/>
    </xf>
    <xf numFmtId="0" fontId="18" fillId="3" borderId="75" xfId="0" applyFont="1" applyFill="1" applyBorder="1" applyAlignment="1" applyProtection="1">
      <alignment horizontal="center" wrapText="1"/>
      <protection locked="0"/>
    </xf>
    <xf numFmtId="0" fontId="18" fillId="3" borderId="101" xfId="0" applyFont="1" applyFill="1" applyBorder="1" applyAlignment="1" applyProtection="1">
      <alignment horizontal="center" wrapText="1"/>
      <protection locked="0"/>
    </xf>
    <xf numFmtId="0" fontId="19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0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wrapText="1"/>
    </xf>
    <xf numFmtId="4" fontId="13" fillId="13" borderId="113" xfId="12" applyNumberFormat="1" applyFont="1" applyFill="1" applyBorder="1" applyAlignment="1">
      <alignment horizontal="center" vertical="center" wrapText="1"/>
    </xf>
    <xf numFmtId="1" fontId="9" fillId="0" borderId="53" xfId="12" applyNumberFormat="1" applyFont="1" applyBorder="1" applyAlignment="1">
      <alignment horizontal="left" vertical="center" wrapText="1"/>
    </xf>
    <xf numFmtId="4" fontId="9" fillId="0" borderId="78" xfId="12" applyNumberFormat="1" applyFont="1" applyBorder="1" applyAlignment="1">
      <alignment horizontal="left" vertical="center" wrapText="1"/>
    </xf>
    <xf numFmtId="4" fontId="9" fillId="13" borderId="119" xfId="12" applyNumberFormat="1" applyFont="1" applyFill="1" applyBorder="1" applyAlignment="1">
      <alignment horizontal="center" vertical="center" wrapText="1"/>
    </xf>
    <xf numFmtId="4" fontId="9" fillId="0" borderId="120" xfId="12" applyNumberFormat="1" applyFont="1" applyBorder="1" applyAlignment="1">
      <alignment horizontal="left" vertical="center" wrapText="1"/>
    </xf>
    <xf numFmtId="164" fontId="9" fillId="0" borderId="78" xfId="1" applyFont="1" applyBorder="1" applyAlignment="1" applyProtection="1">
      <alignment horizontal="left" vertical="center" wrapText="1"/>
    </xf>
    <xf numFmtId="1" fontId="9" fillId="0" borderId="56" xfId="12" applyNumberFormat="1" applyFont="1" applyBorder="1" applyAlignment="1">
      <alignment horizontal="center" vertical="center" wrapText="1"/>
    </xf>
    <xf numFmtId="1" fontId="9" fillId="0" borderId="89" xfId="12" applyNumberFormat="1" applyFont="1" applyBorder="1" applyAlignment="1">
      <alignment horizontal="left" vertical="center" wrapText="1"/>
    </xf>
    <xf numFmtId="4" fontId="9" fillId="13" borderId="121" xfId="12" applyNumberFormat="1" applyFont="1" applyFill="1" applyBorder="1" applyAlignment="1">
      <alignment horizontal="center" vertical="center" wrapText="1"/>
    </xf>
    <xf numFmtId="1" fontId="13" fillId="12" borderId="82" xfId="12" applyNumberFormat="1" applyFont="1" applyFill="1" applyBorder="1" applyAlignment="1">
      <alignment horizontal="center" vertical="center" wrapText="1"/>
    </xf>
    <xf numFmtId="4" fontId="13" fillId="12" borderId="17" xfId="12" applyNumberFormat="1" applyFont="1" applyFill="1" applyBorder="1" applyAlignment="1">
      <alignment horizontal="center" vertical="center" wrapText="1"/>
    </xf>
    <xf numFmtId="4" fontId="13" fillId="12" borderId="122" xfId="12" applyNumberFormat="1" applyFont="1" applyFill="1" applyBorder="1" applyAlignment="1">
      <alignment horizontal="center" vertical="center" wrapText="1"/>
    </xf>
    <xf numFmtId="0" fontId="31" fillId="17" borderId="0" xfId="0" applyFont="1" applyFill="1" applyAlignment="1">
      <alignment vertical="center"/>
    </xf>
    <xf numFmtId="0" fontId="31" fillId="17" borderId="0" xfId="0" applyFont="1" applyFill="1" applyAlignment="1">
      <alignment horizontal="center"/>
    </xf>
    <xf numFmtId="0" fontId="31" fillId="17" borderId="0" xfId="0" applyFont="1" applyFill="1"/>
    <xf numFmtId="43" fontId="50" fillId="18" borderId="80" xfId="0" applyNumberFormat="1" applyFont="1" applyFill="1" applyBorder="1" applyAlignment="1">
      <alignment horizontal="center"/>
    </xf>
    <xf numFmtId="43" fontId="51" fillId="16" borderId="125" xfId="0" applyNumberFormat="1" applyFont="1" applyFill="1" applyBorder="1" applyAlignment="1">
      <alignment horizontal="center"/>
    </xf>
    <xf numFmtId="0" fontId="52" fillId="16" borderId="57" xfId="0" applyFont="1" applyFill="1" applyBorder="1"/>
    <xf numFmtId="43" fontId="51" fillId="16" borderId="57" xfId="0" applyNumberFormat="1" applyFont="1" applyFill="1" applyBorder="1" applyAlignment="1">
      <alignment horizontal="center"/>
    </xf>
    <xf numFmtId="43" fontId="50" fillId="20" borderId="86" xfId="0" applyNumberFormat="1" applyFont="1" applyFill="1" applyBorder="1"/>
    <xf numFmtId="0" fontId="31" fillId="17" borderId="69" xfId="0" applyFont="1" applyFill="1" applyBorder="1" applyAlignment="1">
      <alignment horizontal="left" vertical="center"/>
    </xf>
    <xf numFmtId="0" fontId="31" fillId="17" borderId="71" xfId="0" applyFont="1" applyFill="1" applyBorder="1" applyAlignment="1">
      <alignment horizontal="left" vertical="center"/>
    </xf>
    <xf numFmtId="0" fontId="31" fillId="17" borderId="100" xfId="0" applyFont="1" applyFill="1" applyBorder="1" applyAlignment="1">
      <alignment horizontal="left" vertical="center"/>
    </xf>
    <xf numFmtId="0" fontId="31" fillId="17" borderId="101" xfId="0" applyFont="1" applyFill="1" applyBorder="1" applyAlignment="1">
      <alignment horizontal="left" vertical="center"/>
    </xf>
    <xf numFmtId="0" fontId="31" fillId="17" borderId="101" xfId="0" applyFont="1" applyFill="1" applyBorder="1" applyAlignment="1">
      <alignment horizontal="center"/>
    </xf>
    <xf numFmtId="0" fontId="31" fillId="17" borderId="101" xfId="0" applyFont="1" applyFill="1" applyBorder="1" applyAlignment="1">
      <alignment horizontal="left"/>
    </xf>
    <xf numFmtId="0" fontId="31" fillId="17" borderId="102" xfId="0" applyFont="1" applyFill="1" applyBorder="1" applyAlignment="1">
      <alignment horizontal="left"/>
    </xf>
    <xf numFmtId="0" fontId="7" fillId="3" borderId="0" xfId="0" applyFont="1" applyFill="1" applyAlignment="1">
      <alignment horizontal="left" vertical="center"/>
    </xf>
    <xf numFmtId="0" fontId="19" fillId="0" borderId="128" xfId="0" applyFont="1" applyBorder="1" applyAlignment="1" applyProtection="1">
      <alignment horizontal="center" vertical="center" wrapText="1"/>
      <protection locked="0"/>
    </xf>
    <xf numFmtId="0" fontId="19" fillId="8" borderId="80" xfId="0" applyFont="1" applyFill="1" applyBorder="1" applyAlignment="1" applyProtection="1">
      <alignment horizontal="center" vertical="center" wrapText="1"/>
      <protection locked="0"/>
    </xf>
    <xf numFmtId="4" fontId="18" fillId="0" borderId="82" xfId="0" applyNumberFormat="1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4" fontId="18" fillId="0" borderId="17" xfId="0" applyNumberFormat="1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wrapText="1"/>
      <protection locked="0"/>
    </xf>
    <xf numFmtId="0" fontId="18" fillId="0" borderId="83" xfId="0" applyFont="1" applyBorder="1" applyAlignment="1" applyProtection="1">
      <alignment horizontal="center" wrapText="1"/>
      <protection locked="0"/>
    </xf>
    <xf numFmtId="0" fontId="18" fillId="0" borderId="37" xfId="0" applyFont="1" applyBorder="1" applyAlignment="1">
      <alignment horizontal="center" vertical="center" wrapText="1"/>
    </xf>
    <xf numFmtId="4" fontId="18" fillId="0" borderId="64" xfId="0" applyNumberFormat="1" applyFont="1" applyBorder="1" applyAlignment="1" applyProtection="1">
      <alignment horizontal="right" vertical="center" wrapText="1"/>
      <protection locked="0"/>
    </xf>
    <xf numFmtId="0" fontId="18" fillId="3" borderId="0" xfId="0" applyFont="1" applyFill="1" applyAlignment="1" applyProtection="1">
      <alignment wrapText="1"/>
      <protection locked="0"/>
    </xf>
    <xf numFmtId="0" fontId="18" fillId="3" borderId="0" xfId="0" applyFont="1" applyFill="1" applyAlignment="1" applyProtection="1">
      <alignment horizontal="center" wrapText="1"/>
      <protection locked="0"/>
    </xf>
    <xf numFmtId="0" fontId="18" fillId="3" borderId="0" xfId="0" applyFont="1" applyFill="1" applyAlignment="1">
      <alignment vertical="center" wrapText="1"/>
    </xf>
    <xf numFmtId="0" fontId="74" fillId="3" borderId="0" xfId="0" applyFont="1" applyFill="1" applyAlignment="1" applyProtection="1">
      <alignment vertical="center"/>
      <protection locked="0"/>
    </xf>
    <xf numFmtId="0" fontId="19" fillId="3" borderId="0" xfId="0" applyFont="1" applyFill="1" applyAlignment="1">
      <alignment vertical="center" wrapText="1"/>
    </xf>
    <xf numFmtId="0" fontId="18" fillId="3" borderId="101" xfId="0" applyFont="1" applyFill="1" applyBorder="1" applyAlignment="1">
      <alignment vertical="center" wrapText="1"/>
    </xf>
    <xf numFmtId="0" fontId="74" fillId="3" borderId="101" xfId="0" applyFont="1" applyFill="1" applyBorder="1" applyAlignment="1" applyProtection="1">
      <alignment vertical="center" wrapText="1"/>
      <protection locked="0"/>
    </xf>
    <xf numFmtId="0" fontId="74" fillId="3" borderId="102" xfId="0" applyFont="1" applyFill="1" applyBorder="1" applyAlignment="1" applyProtection="1">
      <alignment vertical="center" wrapText="1"/>
      <protection locked="0"/>
    </xf>
    <xf numFmtId="0" fontId="18" fillId="31" borderId="73" xfId="0" applyFont="1" applyFill="1" applyBorder="1" applyAlignment="1">
      <alignment horizontal="left" vertical="center" wrapText="1"/>
    </xf>
    <xf numFmtId="0" fontId="18" fillId="31" borderId="74" xfId="0" applyFont="1" applyFill="1" applyBorder="1" applyAlignment="1">
      <alignment horizontal="left" vertical="center" wrapText="1"/>
    </xf>
    <xf numFmtId="0" fontId="18" fillId="31" borderId="74" xfId="0" applyFont="1" applyFill="1" applyBorder="1" applyAlignment="1">
      <alignment horizontal="center" vertical="center" wrapText="1"/>
    </xf>
    <xf numFmtId="4" fontId="18" fillId="31" borderId="74" xfId="0" applyNumberFormat="1" applyFont="1" applyFill="1" applyBorder="1" applyAlignment="1" applyProtection="1">
      <alignment horizontal="right" vertical="center" wrapText="1"/>
      <protection locked="0"/>
    </xf>
    <xf numFmtId="4" fontId="18" fillId="31" borderId="74" xfId="0" applyNumberFormat="1" applyFont="1" applyFill="1" applyBorder="1" applyAlignment="1" applyProtection="1">
      <alignment horizontal="center" vertical="center" wrapText="1"/>
      <protection locked="0"/>
    </xf>
    <xf numFmtId="0" fontId="18" fillId="31" borderId="74" xfId="0" applyFont="1" applyFill="1" applyBorder="1" applyAlignment="1" applyProtection="1">
      <alignment horizontal="center" vertical="center" wrapText="1"/>
      <protection locked="0"/>
    </xf>
    <xf numFmtId="0" fontId="18" fillId="31" borderId="74" xfId="0" applyFont="1" applyFill="1" applyBorder="1" applyAlignment="1" applyProtection="1">
      <alignment horizontal="center" wrapText="1"/>
      <protection locked="0"/>
    </xf>
    <xf numFmtId="0" fontId="18" fillId="31" borderId="77" xfId="0" applyFont="1" applyFill="1" applyBorder="1" applyAlignment="1" applyProtection="1">
      <alignment horizontal="center" wrapText="1"/>
      <protection locked="0"/>
    </xf>
    <xf numFmtId="0" fontId="13" fillId="29" borderId="9" xfId="0" applyFont="1" applyFill="1" applyBorder="1" applyAlignment="1">
      <alignment horizontal="right" vertical="center" wrapText="1"/>
    </xf>
    <xf numFmtId="0" fontId="80" fillId="3" borderId="16" xfId="0" applyFont="1" applyFill="1" applyBorder="1" applyAlignment="1">
      <alignment horizontal="center" vertical="center"/>
    </xf>
    <xf numFmtId="164" fontId="13" fillId="29" borderId="32" xfId="1" applyFont="1" applyFill="1" applyBorder="1" applyAlignment="1" applyProtection="1">
      <alignment horizontal="center" vertical="center" wrapText="1"/>
    </xf>
    <xf numFmtId="164" fontId="9" fillId="0" borderId="30" xfId="1" applyFont="1" applyBorder="1" applyAlignment="1" applyProtection="1">
      <alignment vertical="center" wrapText="1"/>
    </xf>
    <xf numFmtId="4" fontId="9" fillId="0" borderId="9" xfId="0" applyNumberFormat="1" applyFont="1" applyBorder="1" applyAlignment="1">
      <alignment vertical="center" wrapText="1"/>
    </xf>
    <xf numFmtId="4" fontId="9" fillId="0" borderId="30" xfId="0" applyNumberFormat="1" applyFont="1" applyBorder="1" applyAlignment="1">
      <alignment vertical="center" wrapText="1"/>
    </xf>
    <xf numFmtId="177" fontId="13" fillId="0" borderId="30" xfId="0" applyNumberFormat="1" applyFont="1" applyBorder="1" applyAlignment="1">
      <alignment vertical="center" wrapText="1"/>
    </xf>
    <xf numFmtId="170" fontId="14" fillId="6" borderId="74" xfId="0" applyNumberFormat="1" applyFont="1" applyFill="1" applyBorder="1" applyAlignment="1">
      <alignment horizontal="center" vertical="center" wrapText="1"/>
    </xf>
    <xf numFmtId="171" fontId="9" fillId="0" borderId="40" xfId="71" applyNumberFormat="1" applyFont="1" applyBorder="1" applyAlignment="1" applyProtection="1">
      <alignment horizontal="center" vertical="center" wrapText="1"/>
    </xf>
    <xf numFmtId="164" fontId="9" fillId="0" borderId="64" xfId="1" applyFont="1" applyBorder="1" applyAlignment="1" applyProtection="1">
      <alignment vertical="center" wrapText="1"/>
    </xf>
    <xf numFmtId="4" fontId="15" fillId="0" borderId="31" xfId="0" applyNumberFormat="1" applyFont="1" applyBorder="1" applyAlignment="1">
      <alignment vertical="center" wrapText="1"/>
    </xf>
    <xf numFmtId="171" fontId="9" fillId="0" borderId="40" xfId="0" applyNumberFormat="1" applyFont="1" applyBorder="1" applyAlignment="1">
      <alignment horizontal="center" vertical="center" wrapText="1"/>
    </xf>
    <xf numFmtId="0" fontId="76" fillId="16" borderId="30" xfId="0" applyFont="1" applyFill="1" applyBorder="1" applyAlignment="1">
      <alignment vertical="center"/>
    </xf>
    <xf numFmtId="0" fontId="54" fillId="16" borderId="40" xfId="0" applyFont="1" applyFill="1" applyBorder="1" applyAlignment="1">
      <alignment horizontal="center" vertical="center"/>
    </xf>
    <xf numFmtId="0" fontId="50" fillId="18" borderId="40" xfId="0" applyFont="1" applyFill="1" applyBorder="1" applyAlignment="1">
      <alignment horizontal="center" vertical="center"/>
    </xf>
    <xf numFmtId="0" fontId="50" fillId="18" borderId="30" xfId="0" applyFont="1" applyFill="1" applyBorder="1" applyAlignment="1">
      <alignment horizontal="left" vertical="center"/>
    </xf>
    <xf numFmtId="0" fontId="50" fillId="18" borderId="29" xfId="0" applyFont="1" applyFill="1" applyBorder="1" applyAlignment="1">
      <alignment horizontal="center" vertical="center"/>
    </xf>
    <xf numFmtId="0" fontId="37" fillId="3" borderId="6" xfId="0" applyFont="1" applyFill="1" applyBorder="1" applyAlignment="1">
      <alignment vertical="center" wrapText="1"/>
    </xf>
    <xf numFmtId="0" fontId="0" fillId="3" borderId="34" xfId="0" applyFill="1" applyBorder="1" applyAlignment="1">
      <alignment vertical="center" wrapText="1"/>
    </xf>
    <xf numFmtId="4" fontId="13" fillId="12" borderId="37" xfId="12" applyNumberFormat="1" applyFont="1" applyFill="1" applyBorder="1" applyAlignment="1">
      <alignment horizontal="center" vertical="center" wrapText="1"/>
    </xf>
    <xf numFmtId="4" fontId="13" fillId="12" borderId="131" xfId="12" applyNumberFormat="1" applyFont="1" applyFill="1" applyBorder="1" applyAlignment="1">
      <alignment horizontal="center" vertical="center" wrapText="1"/>
    </xf>
    <xf numFmtId="4" fontId="13" fillId="27" borderId="17" xfId="12" applyNumberFormat="1" applyFont="1" applyFill="1" applyBorder="1" applyAlignment="1">
      <alignment horizontal="center" vertical="center" wrapText="1"/>
    </xf>
    <xf numFmtId="164" fontId="9" fillId="0" borderId="103" xfId="1" applyFont="1" applyBorder="1" applyAlignment="1" applyProtection="1">
      <alignment horizontal="left" vertical="center" wrapText="1"/>
    </xf>
    <xf numFmtId="164" fontId="9" fillId="0" borderId="79" xfId="1" applyFont="1" applyBorder="1" applyAlignment="1" applyProtection="1">
      <alignment horizontal="left" vertical="center" wrapText="1"/>
    </xf>
    <xf numFmtId="164" fontId="9" fillId="0" borderId="80" xfId="1" applyFont="1" applyBorder="1" applyAlignment="1" applyProtection="1">
      <alignment horizontal="left" vertical="center" wrapText="1"/>
    </xf>
    <xf numFmtId="164" fontId="9" fillId="0" borderId="105" xfId="1" applyFont="1" applyBorder="1" applyAlignment="1" applyProtection="1">
      <alignment horizontal="left" vertical="center" wrapText="1"/>
    </xf>
    <xf numFmtId="164" fontId="9" fillId="0" borderId="100" xfId="1" applyFont="1" applyBorder="1" applyAlignment="1" applyProtection="1">
      <alignment horizontal="left" vertical="center" wrapText="1"/>
    </xf>
    <xf numFmtId="164" fontId="9" fillId="0" borderId="60" xfId="1" applyFont="1" applyBorder="1" applyAlignment="1" applyProtection="1">
      <alignment horizontal="left" vertical="center" wrapText="1"/>
    </xf>
    <xf numFmtId="4" fontId="9" fillId="13" borderId="78" xfId="12" applyNumberFormat="1" applyFont="1" applyFill="1" applyBorder="1" applyAlignment="1">
      <alignment horizontal="center" vertical="center" wrapText="1"/>
    </xf>
    <xf numFmtId="4" fontId="29" fillId="13" borderId="32" xfId="12" applyNumberFormat="1" applyFont="1" applyFill="1" applyBorder="1" applyAlignment="1">
      <alignment horizontal="center" vertical="center" wrapText="1"/>
    </xf>
    <xf numFmtId="4" fontId="9" fillId="13" borderId="107" xfId="12" applyNumberFormat="1" applyFont="1" applyFill="1" applyBorder="1" applyAlignment="1">
      <alignment horizontal="center" vertical="center" wrapText="1"/>
    </xf>
    <xf numFmtId="4" fontId="13" fillId="27" borderId="132" xfId="12" applyNumberFormat="1" applyFont="1" applyFill="1" applyBorder="1" applyAlignment="1">
      <alignment horizontal="center" vertical="center" wrapText="1"/>
    </xf>
    <xf numFmtId="4" fontId="13" fillId="27" borderId="83" xfId="12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54" fillId="0" borderId="30" xfId="0" applyFont="1" applyBorder="1" applyAlignment="1">
      <alignment vertical="center" wrapText="1"/>
    </xf>
    <xf numFmtId="43" fontId="68" fillId="0" borderId="0" xfId="0" applyNumberFormat="1" applyFont="1" applyAlignment="1">
      <alignment horizontal="center"/>
    </xf>
    <xf numFmtId="43" fontId="0" fillId="0" borderId="0" xfId="0" applyNumberFormat="1"/>
    <xf numFmtId="17" fontId="82" fillId="17" borderId="101" xfId="0" applyNumberFormat="1" applyFont="1" applyFill="1" applyBorder="1" applyAlignment="1">
      <alignment horizontal="left" vertical="center"/>
    </xf>
    <xf numFmtId="0" fontId="54" fillId="0" borderId="16" xfId="0" applyFont="1" applyBorder="1" applyAlignment="1">
      <alignment horizontal="left" vertical="center" wrapText="1"/>
    </xf>
    <xf numFmtId="0" fontId="84" fillId="15" borderId="19" xfId="0" applyFont="1" applyFill="1" applyBorder="1" applyAlignment="1">
      <alignment horizontal="left" vertical="center" indent="1"/>
    </xf>
    <xf numFmtId="0" fontId="30" fillId="15" borderId="16" xfId="0" applyFont="1" applyFill="1" applyBorder="1" applyAlignment="1">
      <alignment vertical="center"/>
    </xf>
    <xf numFmtId="0" fontId="30" fillId="15" borderId="16" xfId="0" applyFont="1" applyFill="1" applyBorder="1" applyAlignment="1">
      <alignment horizontal="center" vertical="center"/>
    </xf>
    <xf numFmtId="43" fontId="84" fillId="15" borderId="16" xfId="2" applyNumberFormat="1" applyFont="1" applyFill="1" applyBorder="1" applyAlignment="1" applyProtection="1">
      <alignment vertical="center"/>
    </xf>
    <xf numFmtId="43" fontId="30" fillId="15" borderId="23" xfId="2" applyNumberFormat="1" applyFont="1" applyFill="1" applyBorder="1" applyAlignment="1" applyProtection="1">
      <alignment vertical="center"/>
    </xf>
    <xf numFmtId="4" fontId="30" fillId="15" borderId="18" xfId="0" applyNumberFormat="1" applyFont="1" applyFill="1" applyBorder="1" applyAlignment="1">
      <alignment horizontal="center" vertical="center"/>
    </xf>
    <xf numFmtId="0" fontId="85" fillId="0" borderId="58" xfId="0" applyFont="1" applyBorder="1" applyAlignment="1">
      <alignment horizontal="center" vertical="center" wrapText="1"/>
    </xf>
    <xf numFmtId="0" fontId="87" fillId="0" borderId="0" xfId="0" applyFont="1"/>
    <xf numFmtId="17" fontId="82" fillId="17" borderId="0" xfId="0" applyNumberFormat="1" applyFont="1" applyFill="1" applyAlignment="1">
      <alignment horizontal="left" vertical="center"/>
    </xf>
    <xf numFmtId="0" fontId="16" fillId="5" borderId="120" xfId="0" applyFont="1" applyFill="1" applyBorder="1" applyAlignment="1">
      <alignment horizontal="left" vertical="center" wrapText="1"/>
    </xf>
    <xf numFmtId="0" fontId="16" fillId="5" borderId="27" xfId="0" applyFont="1" applyFill="1" applyBorder="1" applyAlignment="1">
      <alignment horizontal="left" vertical="center" wrapText="1"/>
    </xf>
    <xf numFmtId="0" fontId="16" fillId="5" borderId="36" xfId="0" applyFont="1" applyFill="1" applyBorder="1" applyAlignment="1">
      <alignment horizontal="left" vertical="center" wrapText="1"/>
    </xf>
    <xf numFmtId="0" fontId="70" fillId="3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1" fillId="0" borderId="71" xfId="0" applyFont="1" applyBorder="1" applyAlignment="1">
      <alignment vertical="center" readingOrder="1"/>
    </xf>
    <xf numFmtId="0" fontId="42" fillId="0" borderId="0" xfId="0" applyFont="1" applyAlignment="1">
      <alignment vertical="center" readingOrder="1"/>
    </xf>
    <xf numFmtId="0" fontId="54" fillId="16" borderId="30" xfId="0" applyFont="1" applyFill="1" applyBorder="1" applyAlignment="1">
      <alignment vertical="center"/>
    </xf>
    <xf numFmtId="0" fontId="92" fillId="0" borderId="40" xfId="0" applyFont="1" applyBorder="1" applyAlignment="1">
      <alignment horizontal="center" vertical="center"/>
    </xf>
    <xf numFmtId="0" fontId="92" fillId="0" borderId="52" xfId="0" applyFont="1" applyBorder="1" applyAlignment="1">
      <alignment horizontal="center" vertical="center"/>
    </xf>
    <xf numFmtId="0" fontId="83" fillId="16" borderId="30" xfId="0" applyFont="1" applyFill="1" applyBorder="1" applyAlignment="1">
      <alignment vertical="center"/>
    </xf>
    <xf numFmtId="1" fontId="66" fillId="0" borderId="16" xfId="0" applyNumberFormat="1" applyFont="1" applyBorder="1"/>
    <xf numFmtId="4" fontId="66" fillId="0" borderId="16" xfId="0" applyNumberFormat="1" applyFont="1" applyBorder="1"/>
    <xf numFmtId="173" fontId="28" fillId="0" borderId="41" xfId="0" applyNumberFormat="1" applyFont="1" applyBorder="1" applyAlignment="1">
      <alignment horizontal="center" vertical="center"/>
    </xf>
    <xf numFmtId="178" fontId="28" fillId="0" borderId="45" xfId="0" applyNumberFormat="1" applyFont="1" applyBorder="1" applyAlignment="1">
      <alignment horizontal="center" vertical="center" wrapText="1"/>
    </xf>
    <xf numFmtId="4" fontId="68" fillId="0" borderId="0" xfId="0" applyNumberFormat="1" applyFont="1" applyAlignment="1">
      <alignment horizontal="center" vertical="center"/>
    </xf>
    <xf numFmtId="0" fontId="6" fillId="0" borderId="46" xfId="0" applyFont="1" applyBorder="1" applyAlignment="1">
      <alignment horizontal="left" vertical="center" indent="1"/>
    </xf>
    <xf numFmtId="0" fontId="0" fillId="0" borderId="47" xfId="0" applyBorder="1" applyAlignment="1">
      <alignment vertical="center"/>
    </xf>
    <xf numFmtId="0" fontId="0" fillId="0" borderId="47" xfId="0" applyBorder="1" applyAlignment="1">
      <alignment horizontal="center" vertical="center"/>
    </xf>
    <xf numFmtId="43" fontId="0" fillId="0" borderId="48" xfId="2" applyNumberFormat="1" applyFont="1" applyBorder="1" applyAlignment="1" applyProtection="1">
      <alignment vertical="center"/>
    </xf>
    <xf numFmtId="4" fontId="0" fillId="0" borderId="49" xfId="0" applyNumberFormat="1" applyBorder="1" applyAlignment="1">
      <alignment horizontal="center" vertical="center"/>
    </xf>
    <xf numFmtId="0" fontId="95" fillId="0" borderId="38" xfId="0" applyFont="1" applyBorder="1" applyAlignment="1">
      <alignment horizontal="center"/>
    </xf>
    <xf numFmtId="4" fontId="64" fillId="0" borderId="72" xfId="0" applyNumberFormat="1" applyFont="1" applyBorder="1"/>
    <xf numFmtId="0" fontId="96" fillId="22" borderId="40" xfId="0" applyFont="1" applyFill="1" applyBorder="1" applyAlignment="1">
      <alignment vertical="center" wrapText="1"/>
    </xf>
    <xf numFmtId="0" fontId="96" fillId="16" borderId="30" xfId="0" applyFont="1" applyFill="1" applyBorder="1" applyAlignment="1">
      <alignment vertical="center"/>
    </xf>
    <xf numFmtId="0" fontId="97" fillId="16" borderId="30" xfId="0" applyFont="1" applyFill="1" applyBorder="1" applyAlignment="1">
      <alignment vertical="center"/>
    </xf>
    <xf numFmtId="0" fontId="16" fillId="5" borderId="114" xfId="0" applyFont="1" applyFill="1" applyBorder="1" applyAlignment="1">
      <alignment horizontal="left" vertical="center" wrapText="1"/>
    </xf>
    <xf numFmtId="10" fontId="13" fillId="32" borderId="16" xfId="0" applyNumberFormat="1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left" vertical="center" wrapText="1"/>
    </xf>
    <xf numFmtId="0" fontId="46" fillId="3" borderId="15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98" fillId="3" borderId="6" xfId="0" applyFont="1" applyFill="1" applyBorder="1" applyAlignment="1">
      <alignment horizontal="right" vertical="center"/>
    </xf>
    <xf numFmtId="0" fontId="98" fillId="3" borderId="14" xfId="0" applyFont="1" applyFill="1" applyBorder="1" applyAlignment="1">
      <alignment horizontal="right" vertical="center"/>
    </xf>
    <xf numFmtId="0" fontId="90" fillId="33" borderId="0" xfId="0" applyFont="1" applyFill="1"/>
    <xf numFmtId="0" fontId="90" fillId="34" borderId="133" xfId="0" applyFont="1" applyFill="1" applyBorder="1"/>
    <xf numFmtId="0" fontId="100" fillId="34" borderId="134" xfId="0" applyFont="1" applyFill="1" applyBorder="1" applyAlignment="1">
      <alignment horizontal="center"/>
    </xf>
    <xf numFmtId="0" fontId="100" fillId="34" borderId="135" xfId="0" applyFont="1" applyFill="1" applyBorder="1" applyAlignment="1">
      <alignment horizontal="center"/>
    </xf>
    <xf numFmtId="0" fontId="99" fillId="0" borderId="136" xfId="0" applyFont="1" applyBorder="1"/>
    <xf numFmtId="0" fontId="88" fillId="0" borderId="137" xfId="0" applyFont="1" applyBorder="1"/>
    <xf numFmtId="0" fontId="88" fillId="0" borderId="136" xfId="0" applyFont="1" applyBorder="1" applyAlignment="1">
      <alignment horizontal="center"/>
    </xf>
    <xf numFmtId="0" fontId="99" fillId="0" borderId="138" xfId="0" applyFont="1" applyBorder="1"/>
    <xf numFmtId="0" fontId="88" fillId="0" borderId="138" xfId="0" applyFont="1" applyBorder="1" applyAlignment="1">
      <alignment horizontal="center"/>
    </xf>
    <xf numFmtId="0" fontId="100" fillId="34" borderId="134" xfId="0" applyFont="1" applyFill="1" applyBorder="1"/>
    <xf numFmtId="0" fontId="99" fillId="0" borderId="139" xfId="0" applyFont="1" applyBorder="1"/>
    <xf numFmtId="10" fontId="99" fillId="0" borderId="139" xfId="0" applyNumberFormat="1" applyFont="1" applyBorder="1" applyAlignment="1">
      <alignment horizontal="center"/>
    </xf>
    <xf numFmtId="0" fontId="99" fillId="35" borderId="139" xfId="0" applyFont="1" applyFill="1" applyBorder="1"/>
    <xf numFmtId="10" fontId="99" fillId="35" borderId="139" xfId="0" applyNumberFormat="1" applyFont="1" applyFill="1" applyBorder="1" applyAlignment="1">
      <alignment horizontal="center"/>
    </xf>
    <xf numFmtId="0" fontId="85" fillId="35" borderId="139" xfId="0" applyFont="1" applyFill="1" applyBorder="1"/>
    <xf numFmtId="10" fontId="85" fillId="35" borderId="139" xfId="0" applyNumberFormat="1" applyFont="1" applyFill="1" applyBorder="1" applyAlignment="1">
      <alignment horizontal="center"/>
    </xf>
    <xf numFmtId="0" fontId="99" fillId="0" borderId="139" xfId="0" applyFont="1" applyBorder="1" applyAlignment="1">
      <alignment horizontal="center"/>
    </xf>
    <xf numFmtId="0" fontId="99" fillId="35" borderId="139" xfId="0" applyFont="1" applyFill="1" applyBorder="1" applyAlignment="1">
      <alignment horizontal="center"/>
    </xf>
    <xf numFmtId="0" fontId="85" fillId="0" borderId="139" xfId="0" applyFont="1" applyBorder="1"/>
    <xf numFmtId="10" fontId="85" fillId="0" borderId="139" xfId="0" applyNumberFormat="1" applyFont="1" applyBorder="1" applyAlignment="1">
      <alignment horizontal="center"/>
    </xf>
    <xf numFmtId="0" fontId="100" fillId="34" borderId="133" xfId="0" applyFont="1" applyFill="1" applyBorder="1"/>
    <xf numFmtId="0" fontId="90" fillId="34" borderId="135" xfId="0" applyFont="1" applyFill="1" applyBorder="1"/>
    <xf numFmtId="10" fontId="90" fillId="34" borderId="139" xfId="0" applyNumberFormat="1" applyFont="1" applyFill="1" applyBorder="1" applyAlignment="1">
      <alignment horizontal="center"/>
    </xf>
    <xf numFmtId="0" fontId="99" fillId="35" borderId="136" xfId="0" applyFont="1" applyFill="1" applyBorder="1" applyAlignment="1">
      <alignment vertical="center" wrapText="1"/>
    </xf>
    <xf numFmtId="0" fontId="99" fillId="35" borderId="137" xfId="0" applyFont="1" applyFill="1" applyBorder="1" applyAlignment="1">
      <alignment vertical="center"/>
    </xf>
    <xf numFmtId="10" fontId="99" fillId="35" borderId="137" xfId="0" applyNumberFormat="1" applyFont="1" applyFill="1" applyBorder="1" applyAlignment="1">
      <alignment horizontal="center" vertical="center"/>
    </xf>
    <xf numFmtId="171" fontId="9" fillId="0" borderId="41" xfId="71" applyNumberFormat="1" applyFont="1" applyBorder="1" applyAlignment="1" applyProtection="1">
      <alignment horizontal="center" vertical="center" wrapText="1"/>
    </xf>
    <xf numFmtId="0" fontId="6" fillId="3" borderId="0" xfId="0" applyFont="1" applyFill="1" applyAlignment="1">
      <alignment vertical="center"/>
    </xf>
    <xf numFmtId="43" fontId="9" fillId="3" borderId="0" xfId="0" applyNumberFormat="1" applyFont="1" applyFill="1" applyAlignment="1">
      <alignment horizontal="right" vertical="center" wrapText="1"/>
    </xf>
    <xf numFmtId="0" fontId="0" fillId="3" borderId="12" xfId="0" applyFill="1" applyBorder="1"/>
    <xf numFmtId="0" fontId="0" fillId="3" borderId="15" xfId="0" applyFill="1" applyBorder="1"/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right" vertical="center" wrapText="1"/>
    </xf>
    <xf numFmtId="43" fontId="9" fillId="3" borderId="15" xfId="0" applyNumberFormat="1" applyFont="1" applyFill="1" applyBorder="1" applyAlignment="1">
      <alignment horizontal="right" vertical="center" wrapText="1"/>
    </xf>
    <xf numFmtId="164" fontId="103" fillId="27" borderId="78" xfId="1" applyFont="1" applyFill="1" applyBorder="1" applyAlignment="1" applyProtection="1">
      <alignment horizontal="left" vertical="center" wrapText="1"/>
    </xf>
    <xf numFmtId="164" fontId="103" fillId="27" borderId="32" xfId="1" applyFont="1" applyFill="1" applyBorder="1" applyAlignment="1" applyProtection="1">
      <alignment horizontal="left" vertical="center" wrapText="1"/>
    </xf>
    <xf numFmtId="164" fontId="103" fillId="27" borderId="107" xfId="1" applyFont="1" applyFill="1" applyBorder="1" applyAlignment="1" applyProtection="1">
      <alignment horizontal="left" vertical="center" wrapText="1"/>
    </xf>
    <xf numFmtId="44" fontId="13" fillId="0" borderId="16" xfId="0" applyNumberFormat="1" applyFont="1" applyBorder="1" applyAlignment="1">
      <alignment horizontal="left" vertical="center" wrapText="1"/>
    </xf>
    <xf numFmtId="44" fontId="102" fillId="0" borderId="30" xfId="0" applyNumberFormat="1" applyFont="1" applyBorder="1" applyAlignment="1">
      <alignment horizontal="left" vertical="center" wrapText="1"/>
    </xf>
    <xf numFmtId="44" fontId="102" fillId="0" borderId="16" xfId="0" applyNumberFormat="1" applyFont="1" applyBorder="1" applyAlignment="1">
      <alignment horizontal="center" vertical="center" wrapText="1"/>
    </xf>
    <xf numFmtId="0" fontId="33" fillId="0" borderId="71" xfId="0" applyFont="1" applyBorder="1"/>
    <xf numFmtId="0" fontId="33" fillId="0" borderId="62" xfId="0" applyFont="1" applyBorder="1"/>
    <xf numFmtId="0" fontId="33" fillId="0" borderId="38" xfId="0" applyFont="1" applyBorder="1"/>
    <xf numFmtId="172" fontId="33" fillId="0" borderId="38" xfId="0" applyNumberFormat="1" applyFont="1" applyBorder="1" applyAlignment="1">
      <alignment horizontal="center"/>
    </xf>
    <xf numFmtId="172" fontId="33" fillId="0" borderId="0" xfId="0" applyNumberFormat="1" applyFont="1" applyAlignment="1">
      <alignment horizontal="center"/>
    </xf>
    <xf numFmtId="172" fontId="33" fillId="0" borderId="62" xfId="0" applyNumberFormat="1" applyFont="1" applyBorder="1" applyAlignment="1">
      <alignment horizontal="center"/>
    </xf>
    <xf numFmtId="174" fontId="33" fillId="0" borderId="38" xfId="0" applyNumberFormat="1" applyFont="1" applyBorder="1" applyAlignment="1">
      <alignment horizontal="center"/>
    </xf>
    <xf numFmtId="174" fontId="33" fillId="0" borderId="62" xfId="0" applyNumberFormat="1" applyFont="1" applyBorder="1" applyAlignment="1">
      <alignment horizontal="center"/>
    </xf>
    <xf numFmtId="4" fontId="9" fillId="0" borderId="30" xfId="12" applyNumberFormat="1" applyFont="1" applyBorder="1" applyAlignment="1">
      <alignment horizontal="left" vertical="center" wrapText="1"/>
    </xf>
    <xf numFmtId="4" fontId="9" fillId="0" borderId="0" xfId="12" quotePrefix="1" applyNumberFormat="1" applyFont="1" applyAlignment="1">
      <alignment horizontal="center" vertical="center" wrapText="1"/>
    </xf>
    <xf numFmtId="4" fontId="9" fillId="0" borderId="113" xfId="12" applyNumberFormat="1" applyFont="1" applyBorder="1" applyAlignment="1">
      <alignment horizontal="center" vertical="center" wrapText="1"/>
    </xf>
    <xf numFmtId="4" fontId="9" fillId="0" borderId="27" xfId="12" applyNumberFormat="1" applyFont="1" applyBorder="1" applyAlignment="1">
      <alignment horizontal="center" vertical="center"/>
    </xf>
    <xf numFmtId="0" fontId="30" fillId="15" borderId="23" xfId="0" applyFont="1" applyFill="1" applyBorder="1" applyAlignment="1">
      <alignment vertical="center"/>
    </xf>
    <xf numFmtId="4" fontId="30" fillId="15" borderId="24" xfId="0" applyNumberFormat="1" applyFont="1" applyFill="1" applyBorder="1" applyAlignment="1">
      <alignment horizontal="center" vertical="center"/>
    </xf>
    <xf numFmtId="0" fontId="0" fillId="3" borderId="62" xfId="0" applyFill="1" applyBorder="1"/>
    <xf numFmtId="0" fontId="0" fillId="3" borderId="38" xfId="0" applyFill="1" applyBorder="1"/>
    <xf numFmtId="0" fontId="6" fillId="36" borderId="27" xfId="0" applyFont="1" applyFill="1" applyBorder="1"/>
    <xf numFmtId="0" fontId="6" fillId="36" borderId="30" xfId="0" applyFont="1" applyFill="1" applyBorder="1"/>
    <xf numFmtId="0" fontId="34" fillId="37" borderId="145" xfId="0" applyFont="1" applyFill="1" applyBorder="1"/>
    <xf numFmtId="0" fontId="104" fillId="0" borderId="0" xfId="0" applyFont="1"/>
    <xf numFmtId="0" fontId="86" fillId="38" borderId="27" xfId="0" applyFont="1" applyFill="1" applyBorder="1"/>
    <xf numFmtId="0" fontId="85" fillId="37" borderId="144" xfId="0" applyFont="1" applyFill="1" applyBorder="1"/>
    <xf numFmtId="0" fontId="105" fillId="3" borderId="0" xfId="0" applyFont="1" applyFill="1"/>
    <xf numFmtId="0" fontId="34" fillId="39" borderId="62" xfId="0" applyFont="1" applyFill="1" applyBorder="1"/>
    <xf numFmtId="0" fontId="34" fillId="3" borderId="27" xfId="0" applyFont="1" applyFill="1" applyBorder="1"/>
    <xf numFmtId="10" fontId="0" fillId="39" borderId="30" xfId="0" applyNumberFormat="1" applyFill="1" applyBorder="1"/>
    <xf numFmtId="10" fontId="0" fillId="37" borderId="30" xfId="0" applyNumberFormat="1" applyFill="1" applyBorder="1"/>
    <xf numFmtId="0" fontId="6" fillId="40" borderId="27" xfId="0" applyFont="1" applyFill="1" applyBorder="1"/>
    <xf numFmtId="179" fontId="6" fillId="40" borderId="30" xfId="0" applyNumberFormat="1" applyFont="1" applyFill="1" applyBorder="1"/>
    <xf numFmtId="0" fontId="106" fillId="0" borderId="0" xfId="0" applyFont="1"/>
    <xf numFmtId="0" fontId="6" fillId="36" borderId="9" xfId="0" applyFont="1" applyFill="1" applyBorder="1"/>
    <xf numFmtId="0" fontId="0" fillId="16" borderId="0" xfId="0" applyFill="1"/>
    <xf numFmtId="0" fontId="93" fillId="41" borderId="38" xfId="0" applyFont="1" applyFill="1" applyBorder="1"/>
    <xf numFmtId="10" fontId="0" fillId="37" borderId="90" xfId="0" applyNumberFormat="1" applyFill="1" applyBorder="1"/>
    <xf numFmtId="10" fontId="0" fillId="37" borderId="42" xfId="0" applyNumberFormat="1" applyFill="1" applyBorder="1"/>
    <xf numFmtId="0" fontId="34" fillId="3" borderId="9" xfId="0" applyFont="1" applyFill="1" applyBorder="1"/>
    <xf numFmtId="0" fontId="0" fillId="38" borderId="62" xfId="0" applyFill="1" applyBorder="1"/>
    <xf numFmtId="0" fontId="6" fillId="40" borderId="9" xfId="0" applyFont="1" applyFill="1" applyBorder="1"/>
    <xf numFmtId="180" fontId="6" fillId="40" borderId="30" xfId="0" applyNumberFormat="1" applyFont="1" applyFill="1" applyBorder="1"/>
    <xf numFmtId="0" fontId="0" fillId="3" borderId="44" xfId="0" applyFill="1" applyBorder="1"/>
    <xf numFmtId="0" fontId="0" fillId="3" borderId="43" xfId="0" applyFill="1" applyBorder="1"/>
    <xf numFmtId="0" fontId="0" fillId="3" borderId="51" xfId="0" applyFill="1" applyBorder="1"/>
    <xf numFmtId="0" fontId="109" fillId="3" borderId="0" xfId="0" applyFont="1" applyFill="1" applyAlignment="1">
      <alignment horizontal="left" wrapText="1"/>
    </xf>
    <xf numFmtId="0" fontId="109" fillId="3" borderId="29" xfId="0" applyFont="1" applyFill="1" applyBorder="1" applyAlignment="1">
      <alignment horizontal="left" wrapText="1"/>
    </xf>
    <xf numFmtId="0" fontId="111" fillId="3" borderId="28" xfId="0" applyFont="1" applyFill="1" applyBorder="1" applyAlignment="1">
      <alignment horizontal="right" vertical="top" wrapText="1"/>
    </xf>
    <xf numFmtId="0" fontId="23" fillId="0" borderId="0" xfId="0" applyFont="1" applyAlignment="1">
      <alignment vertical="center"/>
    </xf>
    <xf numFmtId="0" fontId="113" fillId="3" borderId="28" xfId="0" applyFont="1" applyFill="1" applyBorder="1" applyAlignment="1">
      <alignment horizontal="right" vertical="top" wrapText="1"/>
    </xf>
    <xf numFmtId="0" fontId="114" fillId="3" borderId="0" xfId="0" applyFont="1" applyFill="1"/>
    <xf numFmtId="171" fontId="13" fillId="26" borderId="18" xfId="0" applyNumberFormat="1" applyFont="1" applyFill="1" applyBorder="1" applyAlignment="1">
      <alignment horizontal="center" vertical="center" wrapText="1"/>
    </xf>
    <xf numFmtId="10" fontId="13" fillId="26" borderId="18" xfId="71" applyNumberFormat="1" applyFont="1" applyFill="1" applyBorder="1" applyAlignment="1">
      <alignment horizontal="center" vertical="center" wrapText="1"/>
    </xf>
    <xf numFmtId="0" fontId="99" fillId="0" borderId="139" xfId="0" applyFont="1" applyBorder="1" applyAlignment="1">
      <alignment wrapText="1"/>
    </xf>
    <xf numFmtId="0" fontId="85" fillId="0" borderId="139" xfId="0" applyFont="1" applyBorder="1" applyAlignment="1">
      <alignment horizontal="right"/>
    </xf>
    <xf numFmtId="0" fontId="85" fillId="35" borderId="139" xfId="0" applyFont="1" applyFill="1" applyBorder="1" applyAlignment="1">
      <alignment horizontal="right"/>
    </xf>
    <xf numFmtId="2" fontId="67" fillId="0" borderId="38" xfId="0" applyNumberFormat="1" applyFont="1" applyBorder="1" applyAlignment="1">
      <alignment horizontal="center"/>
    </xf>
    <xf numFmtId="2" fontId="67" fillId="0" borderId="62" xfId="0" applyNumberFormat="1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4" xfId="0" applyFont="1" applyBorder="1"/>
    <xf numFmtId="0" fontId="33" fillId="0" borderId="43" xfId="0" applyFont="1" applyBorder="1"/>
    <xf numFmtId="0" fontId="33" fillId="0" borderId="71" xfId="0" applyFont="1" applyBorder="1"/>
    <xf numFmtId="0" fontId="33" fillId="0" borderId="62" xfId="0" applyFont="1" applyBorder="1"/>
    <xf numFmtId="0" fontId="33" fillId="0" borderId="38" xfId="0" applyFont="1" applyBorder="1"/>
    <xf numFmtId="0" fontId="33" fillId="0" borderId="0" xfId="0" applyFont="1"/>
    <xf numFmtId="172" fontId="33" fillId="0" borderId="38" xfId="0" applyNumberFormat="1" applyFont="1" applyBorder="1" applyAlignment="1">
      <alignment horizontal="center"/>
    </xf>
    <xf numFmtId="172" fontId="33" fillId="0" borderId="0" xfId="0" applyNumberFormat="1" applyFont="1" applyAlignment="1">
      <alignment horizontal="center"/>
    </xf>
    <xf numFmtId="172" fontId="33" fillId="0" borderId="62" xfId="0" applyNumberFormat="1" applyFont="1" applyBorder="1" applyAlignment="1">
      <alignment horizontal="center"/>
    </xf>
    <xf numFmtId="1" fontId="33" fillId="0" borderId="71" xfId="0" applyNumberFormat="1" applyFont="1" applyBorder="1"/>
    <xf numFmtId="174" fontId="33" fillId="0" borderId="38" xfId="0" applyNumberFormat="1" applyFont="1" applyBorder="1" applyAlignment="1">
      <alignment horizontal="center"/>
    </xf>
    <xf numFmtId="174" fontId="33" fillId="0" borderId="62" xfId="0" applyNumberFormat="1" applyFont="1" applyBorder="1" applyAlignment="1">
      <alignment horizontal="center"/>
    </xf>
    <xf numFmtId="0" fontId="62" fillId="23" borderId="96" xfId="0" applyFont="1" applyFill="1" applyBorder="1" applyAlignment="1">
      <alignment vertical="center"/>
    </xf>
    <xf numFmtId="0" fontId="62" fillId="23" borderId="43" xfId="0" applyFont="1" applyFill="1" applyBorder="1" applyAlignment="1">
      <alignment vertical="center"/>
    </xf>
    <xf numFmtId="0" fontId="62" fillId="23" borderId="44" xfId="0" applyFont="1" applyFill="1" applyBorder="1" applyAlignment="1">
      <alignment vertical="center" wrapText="1"/>
    </xf>
    <xf numFmtId="0" fontId="62" fillId="23" borderId="43" xfId="0" applyFont="1" applyFill="1" applyBorder="1" applyAlignment="1">
      <alignment vertical="center" wrapText="1"/>
    </xf>
    <xf numFmtId="0" fontId="62" fillId="23" borderId="51" xfId="0" applyFont="1" applyFill="1" applyBorder="1" applyAlignment="1">
      <alignment vertical="center" wrapText="1"/>
    </xf>
    <xf numFmtId="0" fontId="62" fillId="23" borderId="44" xfId="0" applyFont="1" applyFill="1" applyBorder="1" applyAlignment="1">
      <alignment vertical="center"/>
    </xf>
    <xf numFmtId="0" fontId="62" fillId="23" borderId="97" xfId="0" applyFont="1" applyFill="1" applyBorder="1" applyAlignment="1">
      <alignment vertical="center"/>
    </xf>
    <xf numFmtId="0" fontId="33" fillId="0" borderId="93" xfId="0" applyFont="1" applyBorder="1"/>
    <xf numFmtId="0" fontId="33" fillId="0" borderId="42" xfId="0" applyFont="1" applyBorder="1"/>
    <xf numFmtId="0" fontId="33" fillId="0" borderId="90" xfId="0" applyFont="1" applyBorder="1"/>
    <xf numFmtId="0" fontId="33" fillId="0" borderId="95" xfId="0" applyFont="1" applyBorder="1"/>
    <xf numFmtId="0" fontId="33" fillId="0" borderId="99" xfId="0" applyFont="1" applyBorder="1"/>
    <xf numFmtId="0" fontId="33" fillId="0" borderId="38" xfId="0" applyFont="1" applyBorder="1" applyAlignment="1">
      <alignment horizontal="center"/>
    </xf>
    <xf numFmtId="0" fontId="33" fillId="0" borderId="0" xfId="0" applyFont="1" applyAlignment="1">
      <alignment horizontal="center"/>
    </xf>
    <xf numFmtId="4" fontId="32" fillId="0" borderId="38" xfId="0" applyNumberFormat="1" applyFont="1" applyBorder="1" applyAlignment="1">
      <alignment horizontal="right"/>
    </xf>
    <xf numFmtId="4" fontId="32" fillId="0" borderId="0" xfId="0" applyNumberFormat="1" applyFont="1" applyAlignment="1">
      <alignment horizontal="right"/>
    </xf>
    <xf numFmtId="4" fontId="32" fillId="0" borderId="62" xfId="0" applyNumberFormat="1" applyFont="1" applyBorder="1" applyAlignment="1">
      <alignment horizontal="right"/>
    </xf>
    <xf numFmtId="0" fontId="33" fillId="0" borderId="96" xfId="0" applyFont="1" applyBorder="1"/>
    <xf numFmtId="0" fontId="33" fillId="0" borderId="40" xfId="0" applyFont="1" applyBorder="1"/>
    <xf numFmtId="0" fontId="33" fillId="0" borderId="93" xfId="0" applyFont="1" applyBorder="1" applyAlignment="1">
      <alignment horizontal="left"/>
    </xf>
    <xf numFmtId="0" fontId="33" fillId="0" borderId="42" xfId="0" applyFont="1" applyBorder="1" applyAlignment="1">
      <alignment horizontal="left"/>
    </xf>
    <xf numFmtId="0" fontId="33" fillId="0" borderId="98" xfId="0" applyFont="1" applyBorder="1" applyAlignment="1">
      <alignment horizontal="left"/>
    </xf>
    <xf numFmtId="0" fontId="33" fillId="0" borderId="51" xfId="0" applyFont="1" applyBorder="1"/>
    <xf numFmtId="0" fontId="33" fillId="0" borderId="44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175" fontId="33" fillId="0" borderId="44" xfId="0" applyNumberFormat="1" applyFont="1" applyBorder="1" applyAlignment="1">
      <alignment horizontal="center"/>
    </xf>
    <xf numFmtId="175" fontId="33" fillId="0" borderId="43" xfId="0" applyNumberFormat="1" applyFont="1" applyBorder="1" applyAlignment="1">
      <alignment horizontal="center"/>
    </xf>
    <xf numFmtId="175" fontId="33" fillId="0" borderId="51" xfId="0" applyNumberFormat="1" applyFont="1" applyBorder="1" applyAlignment="1">
      <alignment horizontal="center"/>
    </xf>
    <xf numFmtId="0" fontId="44" fillId="24" borderId="71" xfId="0" applyFont="1" applyFill="1" applyBorder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24" borderId="72" xfId="0" applyFont="1" applyFill="1" applyBorder="1" applyAlignment="1">
      <alignment horizontal="center" vertical="center" wrapText="1"/>
    </xf>
    <xf numFmtId="0" fontId="44" fillId="24" borderId="96" xfId="0" applyFont="1" applyFill="1" applyBorder="1" applyAlignment="1">
      <alignment horizontal="center" vertical="center" wrapText="1"/>
    </xf>
    <xf numFmtId="0" fontId="44" fillId="24" borderId="43" xfId="0" applyFont="1" applyFill="1" applyBorder="1" applyAlignment="1">
      <alignment horizontal="center" vertical="center" wrapText="1"/>
    </xf>
    <xf numFmtId="0" fontId="44" fillId="24" borderId="97" xfId="0" applyFont="1" applyFill="1" applyBorder="1" applyAlignment="1">
      <alignment horizontal="center" vertical="center" wrapText="1"/>
    </xf>
    <xf numFmtId="0" fontId="45" fillId="0" borderId="91" xfId="0" applyFont="1" applyBorder="1" applyAlignment="1">
      <alignment horizontal="center" vertical="center" wrapText="1" readingOrder="1"/>
    </xf>
    <xf numFmtId="0" fontId="45" fillId="0" borderId="65" xfId="0" applyFont="1" applyBorder="1" applyAlignment="1">
      <alignment horizontal="center" vertical="center" wrapText="1" readingOrder="1"/>
    </xf>
    <xf numFmtId="0" fontId="45" fillId="0" borderId="66" xfId="0" applyFont="1" applyBorder="1" applyAlignment="1">
      <alignment horizontal="center" vertical="center" wrapText="1" readingOrder="1"/>
    </xf>
    <xf numFmtId="0" fontId="45" fillId="0" borderId="43" xfId="0" applyFont="1" applyBorder="1" applyAlignment="1">
      <alignment horizontal="left" vertical="center" wrapText="1" readingOrder="1"/>
    </xf>
    <xf numFmtId="0" fontId="45" fillId="0" borderId="97" xfId="0" applyFont="1" applyBorder="1" applyAlignment="1">
      <alignment horizontal="left" vertical="center" wrapText="1" readingOrder="1"/>
    </xf>
    <xf numFmtId="0" fontId="33" fillId="23" borderId="71" xfId="0" applyFont="1" applyFill="1" applyBorder="1" applyAlignment="1">
      <alignment vertical="center"/>
    </xf>
    <xf numFmtId="0" fontId="33" fillId="23" borderId="0" xfId="0" applyFont="1" applyFill="1" applyAlignment="1">
      <alignment vertical="center"/>
    </xf>
    <xf numFmtId="0" fontId="33" fillId="23" borderId="76" xfId="0" applyFont="1" applyFill="1" applyBorder="1" applyAlignment="1">
      <alignment vertical="center"/>
    </xf>
    <xf numFmtId="0" fontId="33" fillId="23" borderId="90" xfId="0" applyFont="1" applyFill="1" applyBorder="1" applyAlignment="1">
      <alignment vertical="center"/>
    </xf>
    <xf numFmtId="0" fontId="33" fillId="23" borderId="50" xfId="0" applyFont="1" applyFill="1" applyBorder="1" applyAlignment="1">
      <alignment vertical="center"/>
    </xf>
    <xf numFmtId="0" fontId="33" fillId="23" borderId="95" xfId="0" applyFont="1" applyFill="1" applyBorder="1" applyAlignment="1">
      <alignment vertical="center"/>
    </xf>
    <xf numFmtId="0" fontId="33" fillId="0" borderId="71" xfId="0" applyFont="1" applyBorder="1" applyAlignment="1">
      <alignment horizontal="right"/>
    </xf>
    <xf numFmtId="0" fontId="33" fillId="0" borderId="62" xfId="0" applyFont="1" applyBorder="1" applyAlignment="1">
      <alignment horizontal="right"/>
    </xf>
    <xf numFmtId="2" fontId="94" fillId="0" borderId="38" xfId="0" applyNumberFormat="1" applyFont="1" applyBorder="1" applyAlignment="1">
      <alignment horizontal="center"/>
    </xf>
    <xf numFmtId="2" fontId="94" fillId="0" borderId="62" xfId="0" applyNumberFormat="1" applyFont="1" applyBorder="1" applyAlignment="1">
      <alignment horizontal="center"/>
    </xf>
    <xf numFmtId="0" fontId="62" fillId="21" borderId="96" xfId="0" applyFont="1" applyFill="1" applyBorder="1" applyAlignment="1">
      <alignment horizontal="right"/>
    </xf>
    <xf numFmtId="0" fontId="62" fillId="21" borderId="43" xfId="0" applyFont="1" applyFill="1" applyBorder="1" applyAlignment="1">
      <alignment horizontal="right"/>
    </xf>
    <xf numFmtId="0" fontId="62" fillId="21" borderId="42" xfId="0" applyFont="1" applyFill="1" applyBorder="1" applyAlignment="1">
      <alignment horizontal="right"/>
    </xf>
    <xf numFmtId="0" fontId="33" fillId="0" borderId="99" xfId="0" applyFont="1" applyBorder="1" applyAlignment="1">
      <alignment horizontal="right" wrapText="1"/>
    </xf>
    <xf numFmtId="0" fontId="33" fillId="0" borderId="50" xfId="0" applyFont="1" applyBorder="1" applyAlignment="1">
      <alignment horizontal="right" wrapText="1"/>
    </xf>
    <xf numFmtId="0" fontId="33" fillId="0" borderId="76" xfId="0" applyFont="1" applyBorder="1"/>
    <xf numFmtId="0" fontId="33" fillId="0" borderId="50" xfId="0" applyFont="1" applyBorder="1"/>
    <xf numFmtId="172" fontId="33" fillId="0" borderId="76" xfId="0" applyNumberFormat="1" applyFont="1" applyBorder="1" applyAlignment="1">
      <alignment horizontal="center"/>
    </xf>
    <xf numFmtId="172" fontId="33" fillId="0" borderId="90" xfId="0" applyNumberFormat="1" applyFont="1" applyBorder="1" applyAlignment="1">
      <alignment horizontal="center"/>
    </xf>
    <xf numFmtId="172" fontId="33" fillId="0" borderId="50" xfId="0" applyNumberFormat="1" applyFont="1" applyBorder="1" applyAlignment="1">
      <alignment horizontal="center"/>
    </xf>
    <xf numFmtId="0" fontId="64" fillId="0" borderId="71" xfId="0" applyFont="1" applyBorder="1"/>
    <xf numFmtId="0" fontId="64" fillId="0" borderId="62" xfId="0" applyFont="1" applyBorder="1"/>
    <xf numFmtId="0" fontId="64" fillId="0" borderId="38" xfId="0" applyFont="1" applyBorder="1"/>
    <xf numFmtId="0" fontId="64" fillId="0" borderId="0" xfId="0" applyFont="1"/>
    <xf numFmtId="172" fontId="64" fillId="0" borderId="38" xfId="0" applyNumberFormat="1" applyFont="1" applyBorder="1" applyAlignment="1">
      <alignment horizontal="center"/>
    </xf>
    <xf numFmtId="172" fontId="64" fillId="0" borderId="62" xfId="0" applyNumberFormat="1" applyFont="1" applyBorder="1" applyAlignment="1">
      <alignment horizontal="center"/>
    </xf>
    <xf numFmtId="4" fontId="64" fillId="0" borderId="38" xfId="0" applyNumberFormat="1" applyFont="1" applyBorder="1" applyAlignment="1">
      <alignment horizontal="center"/>
    </xf>
    <xf numFmtId="4" fontId="64" fillId="0" borderId="0" xfId="0" applyNumberFormat="1" applyFont="1" applyAlignment="1">
      <alignment horizontal="center"/>
    </xf>
    <xf numFmtId="4" fontId="64" fillId="0" borderId="62" xfId="0" applyNumberFormat="1" applyFont="1" applyBorder="1" applyAlignment="1">
      <alignment horizontal="center"/>
    </xf>
    <xf numFmtId="174" fontId="33" fillId="0" borderId="0" xfId="0" applyNumberFormat="1" applyFont="1" applyAlignment="1">
      <alignment horizontal="center"/>
    </xf>
    <xf numFmtId="2" fontId="89" fillId="0" borderId="38" xfId="0" applyNumberFormat="1" applyFont="1" applyBorder="1" applyAlignment="1">
      <alignment horizontal="center"/>
    </xf>
    <xf numFmtId="2" fontId="89" fillId="0" borderId="62" xfId="0" applyNumberFormat="1" applyFont="1" applyBorder="1" applyAlignment="1">
      <alignment horizontal="center"/>
    </xf>
    <xf numFmtId="174" fontId="89" fillId="0" borderId="38" xfId="0" applyNumberFormat="1" applyFont="1" applyBorder="1" applyAlignment="1">
      <alignment horizontal="center"/>
    </xf>
    <xf numFmtId="174" fontId="89" fillId="0" borderId="62" xfId="0" applyNumberFormat="1" applyFont="1" applyBorder="1" applyAlignment="1">
      <alignment horizontal="center"/>
    </xf>
    <xf numFmtId="4" fontId="32" fillId="0" borderId="44" xfId="0" applyNumberFormat="1" applyFont="1" applyBorder="1" applyAlignment="1">
      <alignment horizontal="right"/>
    </xf>
    <xf numFmtId="4" fontId="32" fillId="0" borderId="43" xfId="0" applyNumberFormat="1" applyFont="1" applyBorder="1" applyAlignment="1">
      <alignment horizontal="right"/>
    </xf>
    <xf numFmtId="4" fontId="32" fillId="0" borderId="51" xfId="0" applyNumberFormat="1" applyFont="1" applyBorder="1" applyAlignment="1">
      <alignment horizontal="right"/>
    </xf>
    <xf numFmtId="0" fontId="64" fillId="0" borderId="38" xfId="0" applyFont="1" applyBorder="1" applyAlignment="1">
      <alignment wrapText="1"/>
    </xf>
    <xf numFmtId="0" fontId="33" fillId="0" borderId="142" xfId="0" applyFont="1" applyBorder="1"/>
    <xf numFmtId="0" fontId="33" fillId="0" borderId="143" xfId="0" applyFont="1" applyBorder="1"/>
    <xf numFmtId="0" fontId="33" fillId="0" borderId="76" xfId="0" applyFont="1" applyBorder="1" applyAlignment="1">
      <alignment horizontal="left" vertical="center" wrapText="1"/>
    </xf>
    <xf numFmtId="0" fontId="33" fillId="0" borderId="90" xfId="0" applyFont="1" applyBorder="1" applyAlignment="1">
      <alignment horizontal="left" vertical="center" wrapText="1"/>
    </xf>
    <xf numFmtId="0" fontId="33" fillId="0" borderId="50" xfId="0" applyFont="1" applyBorder="1" applyAlignment="1">
      <alignment horizontal="left" vertical="center" wrapText="1"/>
    </xf>
    <xf numFmtId="176" fontId="33" fillId="0" borderId="76" xfId="0" applyNumberFormat="1" applyFont="1" applyBorder="1" applyAlignment="1">
      <alignment horizontal="center"/>
    </xf>
    <xf numFmtId="176" fontId="33" fillId="0" borderId="50" xfId="0" applyNumberFormat="1" applyFont="1" applyBorder="1" applyAlignment="1">
      <alignment horizontal="center"/>
    </xf>
    <xf numFmtId="4" fontId="33" fillId="0" borderId="76" xfId="0" applyNumberFormat="1" applyFont="1" applyBorder="1" applyAlignment="1">
      <alignment horizontal="center"/>
    </xf>
    <xf numFmtId="4" fontId="33" fillId="0" borderId="90" xfId="0" applyNumberFormat="1" applyFont="1" applyBorder="1" applyAlignment="1">
      <alignment horizontal="center"/>
    </xf>
    <xf numFmtId="4" fontId="33" fillId="0" borderId="50" xfId="0" applyNumberFormat="1" applyFont="1" applyBorder="1" applyAlignment="1">
      <alignment horizontal="center"/>
    </xf>
    <xf numFmtId="0" fontId="44" fillId="24" borderId="69" xfId="0" applyFont="1" applyFill="1" applyBorder="1" applyAlignment="1">
      <alignment horizontal="center" vertical="center" wrapText="1"/>
    </xf>
    <xf numFmtId="0" fontId="44" fillId="24" borderId="75" xfId="0" applyFont="1" applyFill="1" applyBorder="1" applyAlignment="1">
      <alignment horizontal="center" vertical="center" wrapText="1"/>
    </xf>
    <xf numFmtId="0" fontId="44" fillId="24" borderId="70" xfId="0" applyFont="1" applyFill="1" applyBorder="1" applyAlignment="1">
      <alignment horizontal="center" vertical="center" wrapText="1"/>
    </xf>
    <xf numFmtId="1" fontId="33" fillId="0" borderId="99" xfId="0" applyNumberFormat="1" applyFont="1" applyBorder="1" applyAlignment="1">
      <alignment horizontal="right" wrapText="1"/>
    </xf>
    <xf numFmtId="0" fontId="33" fillId="0" borderId="41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0" fontId="33" fillId="0" borderId="63" xfId="0" applyFont="1" applyBorder="1" applyAlignment="1">
      <alignment horizontal="center"/>
    </xf>
    <xf numFmtId="0" fontId="45" fillId="0" borderId="41" xfId="0" applyFont="1" applyBorder="1" applyAlignment="1">
      <alignment horizontal="center" vertical="center" wrapText="1" readingOrder="1"/>
    </xf>
    <xf numFmtId="0" fontId="45" fillId="0" borderId="42" xfId="0" applyFont="1" applyBorder="1" applyAlignment="1">
      <alignment horizontal="center" vertical="center" wrapText="1" readingOrder="1"/>
    </xf>
    <xf numFmtId="0" fontId="45" fillId="0" borderId="63" xfId="0" applyFont="1" applyBorder="1" applyAlignment="1">
      <alignment horizontal="center" vertical="center" wrapText="1" readingOrder="1"/>
    </xf>
    <xf numFmtId="0" fontId="45" fillId="0" borderId="42" xfId="0" applyFont="1" applyBorder="1" applyAlignment="1">
      <alignment horizontal="left" vertical="center" wrapText="1" readingOrder="1"/>
    </xf>
    <xf numFmtId="0" fontId="45" fillId="0" borderId="98" xfId="0" applyFont="1" applyBorder="1" applyAlignment="1">
      <alignment horizontal="left" vertical="center" wrapText="1" readingOrder="1"/>
    </xf>
    <xf numFmtId="0" fontId="33" fillId="23" borderId="99" xfId="0" applyFont="1" applyFill="1" applyBorder="1" applyAlignment="1">
      <alignment vertical="center"/>
    </xf>
    <xf numFmtId="0" fontId="44" fillId="24" borderId="31" xfId="0" applyFont="1" applyFill="1" applyBorder="1" applyAlignment="1">
      <alignment horizontal="center" vertical="center" wrapText="1"/>
    </xf>
    <xf numFmtId="0" fontId="44" fillId="24" borderId="92" xfId="0" applyFont="1" applyFill="1" applyBorder="1" applyAlignment="1">
      <alignment horizontal="center" vertical="center" wrapText="1"/>
    </xf>
    <xf numFmtId="174" fontId="89" fillId="0" borderId="76" xfId="0" applyNumberFormat="1" applyFont="1" applyBorder="1" applyAlignment="1">
      <alignment horizontal="center"/>
    </xf>
    <xf numFmtId="174" fontId="89" fillId="0" borderId="50" xfId="0" applyNumberFormat="1" applyFont="1" applyBorder="1" applyAlignment="1">
      <alignment horizontal="center"/>
    </xf>
    <xf numFmtId="0" fontId="33" fillId="0" borderId="76" xfId="0" applyFont="1" applyBorder="1" applyAlignment="1">
      <alignment horizontal="center"/>
    </xf>
    <xf numFmtId="0" fontId="33" fillId="0" borderId="90" xfId="0" applyFont="1" applyBorder="1" applyAlignment="1">
      <alignment horizontal="center"/>
    </xf>
    <xf numFmtId="0" fontId="33" fillId="0" borderId="50" xfId="0" applyFont="1" applyBorder="1" applyAlignment="1">
      <alignment horizontal="center"/>
    </xf>
    <xf numFmtId="1" fontId="33" fillId="0" borderId="99" xfId="0" applyNumberFormat="1" applyFont="1" applyBorder="1"/>
    <xf numFmtId="0" fontId="33" fillId="0" borderId="99" xfId="0" applyFont="1" applyBorder="1" applyAlignment="1">
      <alignment horizontal="left"/>
    </xf>
    <xf numFmtId="0" fontId="33" fillId="0" borderId="90" xfId="0" applyFont="1" applyBorder="1" applyAlignment="1">
      <alignment horizontal="left"/>
    </xf>
    <xf numFmtId="0" fontId="33" fillId="0" borderId="95" xfId="0" applyFont="1" applyBorder="1" applyAlignment="1">
      <alignment horizontal="left"/>
    </xf>
    <xf numFmtId="0" fontId="33" fillId="0" borderId="41" xfId="0" applyFont="1" applyBorder="1"/>
    <xf numFmtId="0" fontId="45" fillId="0" borderId="65" xfId="0" applyFont="1" applyBorder="1" applyAlignment="1">
      <alignment horizontal="left" vertical="center" wrapText="1" readingOrder="1"/>
    </xf>
    <xf numFmtId="0" fontId="45" fillId="0" borderId="94" xfId="0" applyFont="1" applyBorder="1" applyAlignment="1">
      <alignment horizontal="left" vertical="center" wrapText="1" readingOrder="1"/>
    </xf>
    <xf numFmtId="0" fontId="33" fillId="0" borderId="98" xfId="0" applyFont="1" applyBorder="1"/>
    <xf numFmtId="0" fontId="33" fillId="0" borderId="63" xfId="0" applyFont="1" applyBorder="1"/>
    <xf numFmtId="0" fontId="33" fillId="0" borderId="51" xfId="0" applyFont="1" applyBorder="1" applyAlignment="1">
      <alignment horizontal="center"/>
    </xf>
    <xf numFmtId="0" fontId="44" fillId="30" borderId="71" xfId="0" applyFont="1" applyFill="1" applyBorder="1" applyAlignment="1">
      <alignment horizontal="center" vertical="center" wrapText="1"/>
    </xf>
    <xf numFmtId="0" fontId="44" fillId="30" borderId="0" xfId="0" applyFont="1" applyFill="1" applyAlignment="1">
      <alignment horizontal="center" vertical="center" wrapText="1"/>
    </xf>
    <xf numFmtId="0" fontId="44" fillId="30" borderId="72" xfId="0" applyFont="1" applyFill="1" applyBorder="1" applyAlignment="1">
      <alignment horizontal="center" vertical="center" wrapText="1"/>
    </xf>
    <xf numFmtId="0" fontId="44" fillId="30" borderId="96" xfId="0" applyFont="1" applyFill="1" applyBorder="1" applyAlignment="1">
      <alignment horizontal="center" vertical="center" wrapText="1"/>
    </xf>
    <xf numFmtId="0" fontId="44" fillId="30" borderId="43" xfId="0" applyFont="1" applyFill="1" applyBorder="1" applyAlignment="1">
      <alignment horizontal="center" vertical="center" wrapText="1"/>
    </xf>
    <xf numFmtId="0" fontId="44" fillId="30" borderId="97" xfId="0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 readingOrder="1"/>
    </xf>
    <xf numFmtId="0" fontId="45" fillId="0" borderId="43" xfId="0" applyFont="1" applyBorder="1" applyAlignment="1">
      <alignment horizontal="center" vertical="center" wrapText="1" readingOrder="1"/>
    </xf>
    <xf numFmtId="0" fontId="45" fillId="0" borderId="51" xfId="0" applyFont="1" applyBorder="1" applyAlignment="1">
      <alignment horizontal="center" vertical="center" wrapText="1" readingOrder="1"/>
    </xf>
    <xf numFmtId="1" fontId="33" fillId="0" borderId="99" xfId="0" applyNumberFormat="1" applyFont="1" applyBorder="1" applyAlignment="1">
      <alignment wrapText="1"/>
    </xf>
    <xf numFmtId="0" fontId="33" fillId="0" borderId="50" xfId="0" applyFont="1" applyBorder="1" applyAlignment="1">
      <alignment wrapText="1"/>
    </xf>
    <xf numFmtId="0" fontId="62" fillId="23" borderId="51" xfId="0" applyFont="1" applyFill="1" applyBorder="1" applyAlignment="1">
      <alignment vertical="center"/>
    </xf>
    <xf numFmtId="0" fontId="61" fillId="23" borderId="44" xfId="0" applyFont="1" applyFill="1" applyBorder="1" applyAlignment="1">
      <alignment vertical="center"/>
    </xf>
    <xf numFmtId="0" fontId="33" fillId="0" borderId="99" xfId="0" applyFont="1" applyBorder="1" applyAlignment="1">
      <alignment wrapText="1"/>
    </xf>
    <xf numFmtId="0" fontId="44" fillId="27" borderId="69" xfId="0" applyFont="1" applyFill="1" applyBorder="1" applyAlignment="1">
      <alignment horizontal="center" vertical="center" wrapText="1"/>
    </xf>
    <xf numFmtId="0" fontId="44" fillId="27" borderId="75" xfId="0" applyFont="1" applyFill="1" applyBorder="1" applyAlignment="1">
      <alignment horizontal="center" vertical="center" wrapText="1"/>
    </xf>
    <xf numFmtId="0" fontId="44" fillId="27" borderId="70" xfId="0" applyFont="1" applyFill="1" applyBorder="1" applyAlignment="1">
      <alignment horizontal="center" vertical="center" wrapText="1"/>
    </xf>
    <xf numFmtId="0" fontId="44" fillId="27" borderId="71" xfId="0" applyFont="1" applyFill="1" applyBorder="1" applyAlignment="1">
      <alignment horizontal="center" vertical="center" wrapText="1"/>
    </xf>
    <xf numFmtId="0" fontId="44" fillId="27" borderId="0" xfId="0" applyFont="1" applyFill="1" applyAlignment="1">
      <alignment horizontal="center" vertical="center" wrapText="1"/>
    </xf>
    <xf numFmtId="0" fontId="44" fillId="27" borderId="31" xfId="0" applyFont="1" applyFill="1" applyBorder="1" applyAlignment="1">
      <alignment horizontal="center" vertical="center" wrapText="1"/>
    </xf>
    <xf numFmtId="0" fontId="44" fillId="27" borderId="92" xfId="0" applyFont="1" applyFill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0" fontId="64" fillId="0" borderId="62" xfId="0" applyFont="1" applyBorder="1" applyAlignment="1">
      <alignment wrapText="1"/>
    </xf>
    <xf numFmtId="0" fontId="33" fillId="0" borderId="76" xfId="0" applyFont="1" applyBorder="1" applyAlignment="1">
      <alignment horizontal="center" vertical="center" wrapText="1"/>
    </xf>
    <xf numFmtId="0" fontId="33" fillId="0" borderId="90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174" fontId="33" fillId="0" borderId="76" xfId="0" applyNumberFormat="1" applyFont="1" applyBorder="1" applyAlignment="1">
      <alignment horizontal="center"/>
    </xf>
    <xf numFmtId="174" fontId="33" fillId="0" borderId="90" xfId="0" applyNumberFormat="1" applyFont="1" applyBorder="1" applyAlignment="1">
      <alignment horizontal="center"/>
    </xf>
    <xf numFmtId="174" fontId="33" fillId="0" borderId="44" xfId="0" applyNumberFormat="1" applyFont="1" applyBorder="1" applyAlignment="1">
      <alignment horizontal="center"/>
    </xf>
    <xf numFmtId="174" fontId="33" fillId="0" borderId="51" xfId="0" applyNumberFormat="1" applyFont="1" applyBorder="1" applyAlignment="1">
      <alignment horizontal="center"/>
    </xf>
    <xf numFmtId="0" fontId="33" fillId="0" borderId="38" xfId="0" applyFont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62" xfId="0" applyFont="1" applyBorder="1" applyAlignment="1">
      <alignment horizontal="left" wrapText="1"/>
    </xf>
    <xf numFmtId="0" fontId="33" fillId="0" borderId="38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33" fillId="0" borderId="62" xfId="0" applyFont="1" applyBorder="1" applyAlignment="1">
      <alignment horizontal="left"/>
    </xf>
    <xf numFmtId="172" fontId="67" fillId="0" borderId="38" xfId="0" applyNumberFormat="1" applyFont="1" applyBorder="1" applyAlignment="1">
      <alignment horizontal="center"/>
    </xf>
    <xf numFmtId="172" fontId="67" fillId="0" borderId="62" xfId="0" applyNumberFormat="1" applyFont="1" applyBorder="1" applyAlignment="1">
      <alignment horizontal="center"/>
    </xf>
    <xf numFmtId="4" fontId="33" fillId="0" borderId="38" xfId="0" applyNumberFormat="1" applyFont="1" applyBorder="1" applyAlignment="1">
      <alignment horizontal="center"/>
    </xf>
    <xf numFmtId="4" fontId="33" fillId="0" borderId="0" xfId="0" applyNumberFormat="1" applyFont="1" applyAlignment="1">
      <alignment horizontal="center"/>
    </xf>
    <xf numFmtId="4" fontId="33" fillId="0" borderId="62" xfId="0" applyNumberFormat="1" applyFont="1" applyBorder="1" applyAlignment="1">
      <alignment horizontal="center"/>
    </xf>
    <xf numFmtId="174" fontId="67" fillId="0" borderId="38" xfId="0" applyNumberFormat="1" applyFont="1" applyBorder="1" applyAlignment="1">
      <alignment horizontal="center"/>
    </xf>
    <xf numFmtId="174" fontId="67" fillId="0" borderId="62" xfId="0" applyNumberFormat="1" applyFont="1" applyBorder="1" applyAlignment="1">
      <alignment horizontal="center"/>
    </xf>
    <xf numFmtId="0" fontId="62" fillId="21" borderId="93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center"/>
    </xf>
    <xf numFmtId="0" fontId="79" fillId="3" borderId="0" xfId="0" applyFont="1" applyFill="1" applyAlignment="1">
      <alignment horizontal="left" vertical="top" wrapText="1"/>
    </xf>
    <xf numFmtId="0" fontId="79" fillId="3" borderId="6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86" fillId="3" borderId="5" xfId="0" applyFont="1" applyFill="1" applyBorder="1" applyAlignment="1">
      <alignment horizontal="center"/>
    </xf>
    <xf numFmtId="0" fontId="86" fillId="3" borderId="0" xfId="0" applyFont="1" applyFill="1" applyAlignment="1">
      <alignment horizontal="center"/>
    </xf>
    <xf numFmtId="0" fontId="86" fillId="3" borderId="6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44" fontId="13" fillId="0" borderId="10" xfId="0" applyNumberFormat="1" applyFont="1" applyBorder="1" applyAlignment="1">
      <alignment horizontal="right" vertical="center" wrapText="1"/>
    </xf>
    <xf numFmtId="44" fontId="13" fillId="0" borderId="18" xfId="0" applyNumberFormat="1" applyFont="1" applyBorder="1" applyAlignment="1">
      <alignment horizontal="right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1" xfId="0" applyFont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90" fillId="3" borderId="2" xfId="0" applyFont="1" applyFill="1" applyBorder="1" applyAlignment="1">
      <alignment horizontal="left" vertical="center" wrapText="1"/>
    </xf>
    <xf numFmtId="0" fontId="70" fillId="3" borderId="3" xfId="0" applyFont="1" applyFill="1" applyBorder="1" applyAlignment="1">
      <alignment horizontal="left" vertical="center" wrapText="1"/>
    </xf>
    <xf numFmtId="0" fontId="46" fillId="3" borderId="5" xfId="0" applyFont="1" applyFill="1" applyBorder="1" applyAlignment="1">
      <alignment horizontal="left" vertical="center" wrapText="1"/>
    </xf>
    <xf numFmtId="0" fontId="46" fillId="3" borderId="0" xfId="0" applyFont="1" applyFill="1" applyAlignment="1">
      <alignment horizontal="left" vertical="center" wrapText="1"/>
    </xf>
    <xf numFmtId="164" fontId="13" fillId="29" borderId="24" xfId="1" applyFont="1" applyFill="1" applyBorder="1" applyAlignment="1" applyProtection="1">
      <alignment horizontal="right" vertical="center" wrapText="1"/>
    </xf>
    <xf numFmtId="164" fontId="9" fillId="0" borderId="18" xfId="1" applyFont="1" applyBorder="1" applyAlignment="1" applyProtection="1">
      <alignment horizontal="right" vertical="center" wrapText="1"/>
    </xf>
    <xf numFmtId="0" fontId="79" fillId="0" borderId="5" xfId="0" applyFont="1" applyBorder="1" applyAlignment="1">
      <alignment horizontal="left" vertical="top" wrapText="1"/>
    </xf>
    <xf numFmtId="0" fontId="79" fillId="0" borderId="0" xfId="0" applyFont="1" applyAlignment="1">
      <alignment horizontal="left" vertical="top" wrapText="1"/>
    </xf>
    <xf numFmtId="0" fontId="79" fillId="0" borderId="12" xfId="0" applyFont="1" applyBorder="1" applyAlignment="1">
      <alignment horizontal="left" vertical="top" wrapText="1"/>
    </xf>
    <xf numFmtId="0" fontId="79" fillId="0" borderId="15" xfId="0" applyFont="1" applyBorder="1" applyAlignment="1">
      <alignment horizontal="left" vertical="top" wrapText="1"/>
    </xf>
    <xf numFmtId="44" fontId="13" fillId="29" borderId="10" xfId="0" applyNumberFormat="1" applyFont="1" applyFill="1" applyBorder="1" applyAlignment="1">
      <alignment horizontal="right" vertical="center" wrapText="1"/>
    </xf>
    <xf numFmtId="44" fontId="13" fillId="29" borderId="18" xfId="0" applyNumberFormat="1" applyFont="1" applyFill="1" applyBorder="1" applyAlignment="1">
      <alignment horizontal="right" vertical="center" wrapText="1"/>
    </xf>
    <xf numFmtId="4" fontId="9" fillId="0" borderId="18" xfId="0" applyNumberFormat="1" applyFont="1" applyBorder="1" applyAlignment="1">
      <alignment horizontal="right" vertical="center" wrapText="1"/>
    </xf>
    <xf numFmtId="170" fontId="53" fillId="6" borderId="116" xfId="0" applyNumberFormat="1" applyFont="1" applyFill="1" applyBorder="1" applyAlignment="1">
      <alignment horizontal="center" vertical="center" wrapText="1"/>
    </xf>
    <xf numFmtId="170" fontId="14" fillId="6" borderId="117" xfId="0" applyNumberFormat="1" applyFont="1" applyFill="1" applyBorder="1" applyAlignment="1">
      <alignment horizontal="center" vertical="center" wrapText="1"/>
    </xf>
    <xf numFmtId="170" fontId="14" fillId="6" borderId="118" xfId="0" applyNumberFormat="1" applyFont="1" applyFill="1" applyBorder="1" applyAlignment="1">
      <alignment horizontal="center" vertical="center" wrapText="1"/>
    </xf>
    <xf numFmtId="0" fontId="13" fillId="29" borderId="8" xfId="0" applyFont="1" applyFill="1" applyBorder="1" applyAlignment="1">
      <alignment horizontal="right" vertical="center" wrapText="1"/>
    </xf>
    <xf numFmtId="0" fontId="13" fillId="29" borderId="9" xfId="0" applyFont="1" applyFill="1" applyBorder="1" applyAlignment="1">
      <alignment horizontal="right" vertical="center" wrapText="1"/>
    </xf>
    <xf numFmtId="44" fontId="13" fillId="29" borderId="9" xfId="0" applyNumberFormat="1" applyFont="1" applyFill="1" applyBorder="1" applyAlignment="1">
      <alignment horizontal="right" vertical="center" wrapText="1"/>
    </xf>
    <xf numFmtId="44" fontId="17" fillId="6" borderId="74" xfId="1" applyNumberFormat="1" applyFont="1" applyFill="1" applyBorder="1" applyAlignment="1" applyProtection="1">
      <alignment horizontal="center" vertical="center" wrapText="1"/>
    </xf>
    <xf numFmtId="44" fontId="17" fillId="6" borderId="77" xfId="1" applyNumberFormat="1" applyFont="1" applyFill="1" applyBorder="1" applyAlignment="1" applyProtection="1">
      <alignment horizontal="center" vertical="center" wrapText="1"/>
    </xf>
    <xf numFmtId="177" fontId="13" fillId="0" borderId="18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0" fillId="3" borderId="0" xfId="0" applyFill="1"/>
    <xf numFmtId="0" fontId="0" fillId="3" borderId="62" xfId="0" applyFill="1" applyBorder="1"/>
    <xf numFmtId="0" fontId="22" fillId="0" borderId="124" xfId="0" applyFont="1" applyBorder="1"/>
    <xf numFmtId="0" fontId="22" fillId="0" borderId="122" xfId="0" applyFont="1" applyBorder="1"/>
    <xf numFmtId="0" fontId="22" fillId="0" borderId="123" xfId="0" applyFont="1" applyBorder="1"/>
    <xf numFmtId="0" fontId="22" fillId="0" borderId="36" xfId="0" applyFont="1" applyBorder="1"/>
    <xf numFmtId="0" fontId="22" fillId="0" borderId="17" xfId="0" applyFont="1" applyBorder="1"/>
    <xf numFmtId="0" fontId="22" fillId="0" borderId="131" xfId="0" applyFont="1" applyBorder="1"/>
    <xf numFmtId="0" fontId="109" fillId="3" borderId="28" xfId="0" applyFont="1" applyFill="1" applyBorder="1" applyAlignment="1">
      <alignment horizontal="left" vertical="center" indent="5"/>
    </xf>
    <xf numFmtId="0" fontId="109" fillId="3" borderId="0" xfId="0" applyFont="1" applyFill="1" applyAlignment="1">
      <alignment horizontal="left" vertical="center" indent="5"/>
    </xf>
    <xf numFmtId="0" fontId="109" fillId="3" borderId="0" xfId="0" applyFont="1" applyFill="1" applyAlignment="1">
      <alignment horizontal="left" wrapText="1"/>
    </xf>
    <xf numFmtId="0" fontId="109" fillId="3" borderId="29" xfId="0" applyFont="1" applyFill="1" applyBorder="1" applyAlignment="1">
      <alignment horizontal="left" wrapText="1"/>
    </xf>
    <xf numFmtId="0" fontId="24" fillId="41" borderId="0" xfId="0" applyFont="1" applyFill="1" applyAlignment="1">
      <alignment wrapText="1"/>
    </xf>
    <xf numFmtId="0" fontId="107" fillId="3" borderId="17" xfId="0" applyFont="1" applyFill="1" applyBorder="1" applyAlignment="1">
      <alignment wrapText="1"/>
    </xf>
    <xf numFmtId="0" fontId="108" fillId="3" borderId="28" xfId="0" applyFont="1" applyFill="1" applyBorder="1" applyAlignment="1">
      <alignment wrapText="1"/>
    </xf>
    <xf numFmtId="0" fontId="108" fillId="3" borderId="0" xfId="0" applyFont="1" applyFill="1" applyAlignment="1">
      <alignment wrapText="1"/>
    </xf>
    <xf numFmtId="0" fontId="108" fillId="3" borderId="29" xfId="0" applyFont="1" applyFill="1" applyBorder="1" applyAlignment="1">
      <alignment wrapText="1"/>
    </xf>
    <xf numFmtId="0" fontId="108" fillId="3" borderId="0" xfId="0" applyFont="1" applyFill="1" applyAlignment="1">
      <alignment horizontal="left" vertical="top" wrapText="1"/>
    </xf>
    <xf numFmtId="0" fontId="108" fillId="3" borderId="29" xfId="0" applyFont="1" applyFill="1" applyBorder="1" applyAlignment="1">
      <alignment horizontal="left" vertical="top" wrapText="1"/>
    </xf>
    <xf numFmtId="0" fontId="108" fillId="3" borderId="28" xfId="0" applyFont="1" applyFill="1" applyBorder="1" applyAlignment="1">
      <alignment horizontal="left" wrapText="1" indent="6"/>
    </xf>
    <xf numFmtId="0" fontId="108" fillId="3" borderId="0" xfId="0" applyFont="1" applyFill="1" applyAlignment="1">
      <alignment horizontal="left" wrapText="1" indent="6"/>
    </xf>
    <xf numFmtId="0" fontId="108" fillId="3" borderId="29" xfId="0" applyFont="1" applyFill="1" applyBorder="1" applyAlignment="1">
      <alignment horizontal="left" wrapText="1" indent="6"/>
    </xf>
    <xf numFmtId="0" fontId="108" fillId="3" borderId="0" xfId="0" applyFont="1" applyFill="1" applyAlignment="1">
      <alignment vertical="top" wrapText="1"/>
    </xf>
    <xf numFmtId="0" fontId="108" fillId="3" borderId="29" xfId="0" applyFont="1" applyFill="1" applyBorder="1" applyAlignment="1">
      <alignment vertical="top" wrapText="1"/>
    </xf>
    <xf numFmtId="0" fontId="107" fillId="3" borderId="0" xfId="0" applyFont="1" applyFill="1" applyAlignment="1">
      <alignment horizontal="left" vertical="top" wrapText="1"/>
    </xf>
    <xf numFmtId="0" fontId="107" fillId="3" borderId="29" xfId="0" applyFont="1" applyFill="1" applyBorder="1" applyAlignment="1">
      <alignment horizontal="left" vertical="top" wrapText="1"/>
    </xf>
    <xf numFmtId="0" fontId="116" fillId="16" borderId="30" xfId="0" applyFont="1" applyFill="1" applyBorder="1" applyAlignment="1">
      <alignment horizontal="left" vertical="center" wrapText="1"/>
    </xf>
    <xf numFmtId="0" fontId="116" fillId="16" borderId="9" xfId="0" applyFont="1" applyFill="1" applyBorder="1" applyAlignment="1">
      <alignment horizontal="left" vertical="center" wrapText="1"/>
    </xf>
    <xf numFmtId="0" fontId="116" fillId="16" borderId="27" xfId="0" applyFont="1" applyFill="1" applyBorder="1" applyAlignment="1">
      <alignment horizontal="left" vertical="center" wrapText="1"/>
    </xf>
    <xf numFmtId="0" fontId="108" fillId="3" borderId="0" xfId="0" applyFont="1" applyFill="1" applyAlignment="1">
      <alignment horizontal="left" wrapText="1"/>
    </xf>
    <xf numFmtId="0" fontId="108" fillId="3" borderId="29" xfId="0" applyFont="1" applyFill="1" applyBorder="1" applyAlignment="1">
      <alignment horizontal="left" wrapText="1"/>
    </xf>
    <xf numFmtId="0" fontId="108" fillId="3" borderId="23" xfId="0" applyFont="1" applyFill="1" applyBorder="1" applyAlignment="1">
      <alignment wrapText="1"/>
    </xf>
    <xf numFmtId="0" fontId="107" fillId="3" borderId="17" xfId="0" applyFont="1" applyFill="1" applyBorder="1" applyAlignment="1">
      <alignment vertical="center" wrapText="1"/>
    </xf>
    <xf numFmtId="0" fontId="116" fillId="3" borderId="16" xfId="0" applyFont="1" applyFill="1" applyBorder="1" applyAlignment="1">
      <alignment vertical="center" wrapText="1"/>
    </xf>
    <xf numFmtId="0" fontId="117" fillId="3" borderId="17" xfId="0" applyFont="1" applyFill="1" applyBorder="1" applyAlignment="1">
      <alignment vertical="center" wrapText="1"/>
    </xf>
    <xf numFmtId="0" fontId="116" fillId="3" borderId="23" xfId="0" applyFont="1" applyFill="1" applyBorder="1" applyAlignment="1">
      <alignment vertical="center" wrapText="1"/>
    </xf>
    <xf numFmtId="0" fontId="101" fillId="0" borderId="140" xfId="0" applyFont="1" applyBorder="1"/>
    <xf numFmtId="0" fontId="99" fillId="0" borderId="0" xfId="0" applyFont="1"/>
    <xf numFmtId="0" fontId="90" fillId="0" borderId="0" xfId="0" applyFont="1"/>
    <xf numFmtId="0" fontId="99" fillId="33" borderId="141" xfId="0" applyFont="1" applyFill="1" applyBorder="1" applyAlignment="1">
      <alignment horizontal="right"/>
    </xf>
    <xf numFmtId="0" fontId="90" fillId="34" borderId="133" xfId="0" applyFont="1" applyFill="1" applyBorder="1"/>
    <xf numFmtId="0" fontId="90" fillId="34" borderId="134" xfId="0" applyFont="1" applyFill="1" applyBorder="1"/>
    <xf numFmtId="0" fontId="88" fillId="33" borderId="133" xfId="0" applyFont="1" applyFill="1" applyBorder="1" applyAlignment="1">
      <alignment horizontal="center"/>
    </xf>
    <xf numFmtId="0" fontId="88" fillId="33" borderId="135" xfId="0" applyFont="1" applyFill="1" applyBorder="1" applyAlignment="1">
      <alignment horizontal="center"/>
    </xf>
    <xf numFmtId="3" fontId="19" fillId="9" borderId="1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left" vertical="center" wrapText="1"/>
    </xf>
    <xf numFmtId="0" fontId="18" fillId="0" borderId="130" xfId="0" applyFont="1" applyBorder="1" applyAlignment="1">
      <alignment horizontal="left" vertical="center" wrapText="1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19" fillId="0" borderId="68" xfId="0" applyFont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67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center" vertical="center" wrapText="1"/>
      <protection locked="0"/>
    </xf>
    <xf numFmtId="0" fontId="19" fillId="0" borderId="100" xfId="0" applyFont="1" applyBorder="1" applyAlignment="1" applyProtection="1">
      <alignment horizontal="center" vertical="center" wrapText="1"/>
      <protection locked="0"/>
    </xf>
    <xf numFmtId="0" fontId="19" fillId="0" borderId="101" xfId="0" applyFont="1" applyBorder="1" applyAlignment="1" applyProtection="1">
      <alignment horizontal="center" vertical="center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3" fontId="19" fillId="9" borderId="83" xfId="0" applyNumberFormat="1" applyFont="1" applyFill="1" applyBorder="1" applyAlignment="1" applyProtection="1">
      <alignment horizontal="center" vertical="center" wrapText="1"/>
      <protection locked="0"/>
    </xf>
    <xf numFmtId="0" fontId="19" fillId="7" borderId="126" xfId="0" applyFont="1" applyFill="1" applyBorder="1" applyAlignment="1">
      <alignment horizontal="center" vertical="center" wrapText="1"/>
    </xf>
    <xf numFmtId="0" fontId="19" fillId="7" borderId="110" xfId="0" applyFont="1" applyFill="1" applyBorder="1" applyAlignment="1">
      <alignment horizontal="center" vertical="center" wrapText="1"/>
    </xf>
    <xf numFmtId="0" fontId="19" fillId="7" borderId="127" xfId="0" applyFont="1" applyFill="1" applyBorder="1" applyAlignment="1">
      <alignment horizontal="center" vertical="center" wrapText="1"/>
    </xf>
    <xf numFmtId="4" fontId="19" fillId="0" borderId="129" xfId="0" applyNumberFormat="1" applyFont="1" applyBorder="1" applyAlignment="1" applyProtection="1">
      <alignment horizontal="center" vertical="center" wrapText="1"/>
      <protection locked="0"/>
    </xf>
    <xf numFmtId="4" fontId="19" fillId="0" borderId="32" xfId="0" applyNumberFormat="1" applyFont="1" applyBorder="1" applyAlignment="1" applyProtection="1">
      <alignment horizontal="center" vertical="center" wrapText="1"/>
      <protection locked="0"/>
    </xf>
    <xf numFmtId="3" fontId="19" fillId="9" borderId="82" xfId="0" applyNumberFormat="1" applyFont="1" applyFill="1" applyBorder="1" applyAlignment="1" applyProtection="1">
      <alignment horizontal="center" vertical="center" wrapText="1"/>
      <protection locked="0"/>
    </xf>
    <xf numFmtId="3" fontId="19" fillId="9" borderId="36" xfId="0" applyNumberFormat="1" applyFont="1" applyFill="1" applyBorder="1" applyAlignment="1" applyProtection="1">
      <alignment horizontal="center" vertical="center" wrapText="1"/>
      <protection locked="0"/>
    </xf>
    <xf numFmtId="0" fontId="8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" fontId="13" fillId="12" borderId="2" xfId="12" applyNumberFormat="1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81" fillId="3" borderId="3" xfId="0" applyFont="1" applyFill="1" applyBorder="1" applyAlignment="1">
      <alignment horizontal="center" vertical="center" wrapText="1"/>
    </xf>
    <xf numFmtId="0" fontId="81" fillId="3" borderId="4" xfId="0" applyFont="1" applyFill="1" applyBorder="1" applyAlignment="1">
      <alignment horizontal="center" vertical="center" wrapText="1"/>
    </xf>
    <xf numFmtId="0" fontId="81" fillId="3" borderId="5" xfId="0" applyFont="1" applyFill="1" applyBorder="1" applyAlignment="1">
      <alignment horizontal="center" vertical="center" wrapText="1"/>
    </xf>
    <xf numFmtId="0" fontId="81" fillId="3" borderId="0" xfId="0" applyFont="1" applyFill="1" applyAlignment="1">
      <alignment horizontal="center" vertical="center" wrapText="1"/>
    </xf>
    <xf numFmtId="0" fontId="81" fillId="3" borderId="6" xfId="0" applyFont="1" applyFill="1" applyBorder="1" applyAlignment="1">
      <alignment horizontal="center" vertical="center" wrapText="1"/>
    </xf>
    <xf numFmtId="0" fontId="88" fillId="3" borderId="109" xfId="0" applyFont="1" applyFill="1" applyBorder="1" applyAlignment="1">
      <alignment horizontal="center" vertical="center" wrapText="1"/>
    </xf>
    <xf numFmtId="0" fontId="47" fillId="3" borderId="110" xfId="0" applyFont="1" applyFill="1" applyBorder="1" applyAlignment="1">
      <alignment horizontal="center" vertical="center" wrapText="1"/>
    </xf>
    <xf numFmtId="0" fontId="47" fillId="3" borderId="111" xfId="0" applyFont="1" applyFill="1" applyBorder="1" applyAlignment="1">
      <alignment horizontal="center" vertical="center" wrapText="1"/>
    </xf>
    <xf numFmtId="4" fontId="13" fillId="12" borderId="75" xfId="12" applyNumberFormat="1" applyFont="1" applyFill="1" applyBorder="1" applyAlignment="1">
      <alignment horizontal="center" vertical="center" wrapText="1"/>
    </xf>
    <xf numFmtId="4" fontId="13" fillId="12" borderId="0" xfId="12" applyNumberFormat="1" applyFont="1" applyFill="1" applyAlignment="1">
      <alignment horizontal="center" vertical="center" wrapText="1"/>
    </xf>
    <xf numFmtId="4" fontId="13" fillId="12" borderId="31" xfId="12" applyNumberFormat="1" applyFont="1" applyFill="1" applyBorder="1" applyAlignment="1">
      <alignment horizontal="center" vertical="center" wrapText="1"/>
    </xf>
    <xf numFmtId="4" fontId="13" fillId="12" borderId="69" xfId="12" applyNumberFormat="1" applyFont="1" applyFill="1" applyBorder="1" applyAlignment="1">
      <alignment horizontal="center" vertical="center" wrapText="1"/>
    </xf>
    <xf numFmtId="4" fontId="13" fillId="12" borderId="71" xfId="12" applyNumberFormat="1" applyFont="1" applyFill="1" applyBorder="1" applyAlignment="1">
      <alignment horizontal="center" vertical="center" wrapText="1"/>
    </xf>
    <xf numFmtId="4" fontId="15" fillId="0" borderId="0" xfId="12" applyNumberFormat="1" applyFont="1" applyAlignment="1">
      <alignment horizontal="left" vertical="center" wrapText="1"/>
    </xf>
    <xf numFmtId="4" fontId="87" fillId="0" borderId="0" xfId="12" applyNumberFormat="1" applyFont="1" applyAlignment="1">
      <alignment horizontal="left" vertical="center" wrapText="1"/>
    </xf>
    <xf numFmtId="4" fontId="29" fillId="0" borderId="0" xfId="12" applyNumberFormat="1" applyFont="1" applyAlignment="1">
      <alignment horizontal="left" vertical="center" wrapText="1"/>
    </xf>
    <xf numFmtId="4" fontId="13" fillId="27" borderId="69" xfId="12" applyNumberFormat="1" applyFont="1" applyFill="1" applyBorder="1" applyAlignment="1">
      <alignment horizontal="center" vertical="center" wrapText="1"/>
    </xf>
    <xf numFmtId="4" fontId="13" fillId="27" borderId="75" xfId="12" applyNumberFormat="1" applyFont="1" applyFill="1" applyBorder="1" applyAlignment="1">
      <alignment horizontal="center" vertical="center" wrapText="1"/>
    </xf>
    <xf numFmtId="4" fontId="13" fillId="27" borderId="70" xfId="12" applyNumberFormat="1" applyFont="1" applyFill="1" applyBorder="1" applyAlignment="1">
      <alignment horizontal="center" vertical="center" wrapText="1"/>
    </xf>
    <xf numFmtId="4" fontId="13" fillId="27" borderId="71" xfId="12" applyNumberFormat="1" applyFont="1" applyFill="1" applyBorder="1" applyAlignment="1">
      <alignment horizontal="center" vertical="center" wrapText="1"/>
    </xf>
    <xf numFmtId="4" fontId="13" fillId="27" borderId="0" xfId="12" applyNumberFormat="1" applyFont="1" applyFill="1" applyAlignment="1">
      <alignment horizontal="center" vertical="center" wrapText="1"/>
    </xf>
    <xf numFmtId="4" fontId="13" fillId="27" borderId="72" xfId="12" applyNumberFormat="1" applyFont="1" applyFill="1" applyBorder="1" applyAlignment="1">
      <alignment horizontal="center" vertical="center" wrapText="1"/>
    </xf>
    <xf numFmtId="0" fontId="6" fillId="0" borderId="74" xfId="0" applyFont="1" applyBorder="1" applyAlignment="1">
      <alignment horizontal="left" vertical="center" wrapText="1"/>
    </xf>
    <xf numFmtId="0" fontId="6" fillId="0" borderId="101" xfId="0" applyFont="1" applyBorder="1" applyAlignment="1">
      <alignment horizontal="left" vertical="center" wrapText="1"/>
    </xf>
    <xf numFmtId="0" fontId="6" fillId="0" borderId="102" xfId="0" applyFont="1" applyBorder="1" applyAlignment="1">
      <alignment horizontal="left" vertical="center" wrapText="1"/>
    </xf>
  </cellXfs>
  <cellStyles count="73">
    <cellStyle name="12" xfId="3" xr:uid="{00000000-0005-0000-0000-000006000000}"/>
    <cellStyle name="Euro" xfId="4" xr:uid="{00000000-0005-0000-0000-000007000000}"/>
    <cellStyle name="Hyperlink" xfId="70" xr:uid="{00000000-000B-0000-0000-000008000000}"/>
    <cellStyle name="Hyperlink 1" xfId="5" xr:uid="{00000000-0005-0000-0000-000008000000}"/>
    <cellStyle name="Hyperlink 3" xfId="72" xr:uid="{71192705-C867-40FD-B41C-9D663823434E}"/>
    <cellStyle name="Moeda" xfId="2" builtinId="4"/>
    <cellStyle name="Moeda 2" xfId="6" xr:uid="{00000000-0005-0000-0000-000009000000}"/>
    <cellStyle name="Moeda 3" xfId="7" xr:uid="{00000000-0005-0000-0000-00000A000000}"/>
    <cellStyle name="Normal" xfId="0" builtinId="0"/>
    <cellStyle name="Normal 10" xfId="8" xr:uid="{00000000-0005-0000-0000-00000B000000}"/>
    <cellStyle name="Normal 10 2" xfId="9" xr:uid="{00000000-0005-0000-0000-00000C000000}"/>
    <cellStyle name="Normal 10 2 2" xfId="10" xr:uid="{00000000-0005-0000-0000-00000D000000}"/>
    <cellStyle name="Normal 10 3" xfId="11" xr:uid="{00000000-0005-0000-0000-00000E000000}"/>
    <cellStyle name="Normal 2" xfId="12" xr:uid="{00000000-0005-0000-0000-00000F000000}"/>
    <cellStyle name="Normal 2 2" xfId="13" xr:uid="{00000000-0005-0000-0000-000010000000}"/>
    <cellStyle name="Normal 2 2 2" xfId="14" xr:uid="{00000000-0005-0000-0000-000011000000}"/>
    <cellStyle name="Normal 3" xfId="15" xr:uid="{00000000-0005-0000-0000-000012000000}"/>
    <cellStyle name="Normal 4" xfId="16" xr:uid="{00000000-0005-0000-0000-000013000000}"/>
    <cellStyle name="Normal 4 2" xfId="17" xr:uid="{00000000-0005-0000-0000-000014000000}"/>
    <cellStyle name="Normal 5" xfId="18" xr:uid="{00000000-0005-0000-0000-000015000000}"/>
    <cellStyle name="Normal 6" xfId="19" xr:uid="{00000000-0005-0000-0000-000016000000}"/>
    <cellStyle name="Normal 7" xfId="20" xr:uid="{00000000-0005-0000-0000-000017000000}"/>
    <cellStyle name="Normal 8" xfId="21" xr:uid="{00000000-0005-0000-0000-000018000000}"/>
    <cellStyle name="Normal 9" xfId="22" xr:uid="{00000000-0005-0000-0000-000019000000}"/>
    <cellStyle name="Normal 9 2" xfId="23" xr:uid="{00000000-0005-0000-0000-00001A000000}"/>
    <cellStyle name="Normal_planilha 04.06.03" xfId="24" xr:uid="{00000000-0005-0000-0000-00001C000000}"/>
    <cellStyle name="padroes" xfId="25" xr:uid="{00000000-0005-0000-0000-00001D000000}"/>
    <cellStyle name="planilhas" xfId="26" xr:uid="{00000000-0005-0000-0000-00001E000000}"/>
    <cellStyle name="Porcentagem" xfId="71" builtinId="5"/>
    <cellStyle name="Porcentagem 2" xfId="27" xr:uid="{00000000-0005-0000-0000-00001F000000}"/>
    <cellStyle name="Porcentagem 2 2" xfId="28" xr:uid="{00000000-0005-0000-0000-000020000000}"/>
    <cellStyle name="Porcentagem 3" xfId="29" xr:uid="{00000000-0005-0000-0000-000021000000}"/>
    <cellStyle name="Porcentagem 4" xfId="30" xr:uid="{00000000-0005-0000-0000-000022000000}"/>
    <cellStyle name="Porcentagem 7" xfId="31" xr:uid="{00000000-0005-0000-0000-000023000000}"/>
    <cellStyle name="Porcentagem 7 2" xfId="32" xr:uid="{00000000-0005-0000-0000-000024000000}"/>
    <cellStyle name="Separador de milhares 2" xfId="33" xr:uid="{00000000-0005-0000-0000-000025000000}"/>
    <cellStyle name="Separador de milhares 2 2" xfId="34" xr:uid="{00000000-0005-0000-0000-000026000000}"/>
    <cellStyle name="Separador de milhares 2 2 2" xfId="35" xr:uid="{00000000-0005-0000-0000-000027000000}"/>
    <cellStyle name="Separador de milhares 2 2 2 2" xfId="36" xr:uid="{00000000-0005-0000-0000-000028000000}"/>
    <cellStyle name="Separador de milhares 2 3" xfId="37" xr:uid="{00000000-0005-0000-0000-000029000000}"/>
    <cellStyle name="Separador de milhares 2 3 2" xfId="38" xr:uid="{00000000-0005-0000-0000-00002A000000}"/>
    <cellStyle name="Separador de milhares 2 6" xfId="39" xr:uid="{00000000-0005-0000-0000-00002B000000}"/>
    <cellStyle name="Separador de milhares 2 6 2" xfId="40" xr:uid="{00000000-0005-0000-0000-00002C000000}"/>
    <cellStyle name="Separador de milhares 2 6 2 2" xfId="41" xr:uid="{00000000-0005-0000-0000-00002D000000}"/>
    <cellStyle name="Separador de milhares 2 6 2 2 2" xfId="42" xr:uid="{00000000-0005-0000-0000-00002E000000}"/>
    <cellStyle name="Separador de milhares 2 6 3" xfId="43" xr:uid="{00000000-0005-0000-0000-00002F000000}"/>
    <cellStyle name="Separador de milhares 2 6 3 2" xfId="44" xr:uid="{00000000-0005-0000-0000-000030000000}"/>
    <cellStyle name="Separador de milhares 3" xfId="45" xr:uid="{00000000-0005-0000-0000-000031000000}"/>
    <cellStyle name="Separador de milhares 3 2" xfId="46" xr:uid="{00000000-0005-0000-0000-000032000000}"/>
    <cellStyle name="Separador de milhares 3 2 2" xfId="47" xr:uid="{00000000-0005-0000-0000-000033000000}"/>
    <cellStyle name="Separador de milhares 4" xfId="48" xr:uid="{00000000-0005-0000-0000-000034000000}"/>
    <cellStyle name="Separador de milhares 4 2" xfId="49" xr:uid="{00000000-0005-0000-0000-000035000000}"/>
    <cellStyle name="Separador de milhares 4 2 2" xfId="50" xr:uid="{00000000-0005-0000-0000-000036000000}"/>
    <cellStyle name="Separador de milhares 4 2 2 2" xfId="51" xr:uid="{00000000-0005-0000-0000-000037000000}"/>
    <cellStyle name="Separador de milhares 4 3" xfId="52" xr:uid="{00000000-0005-0000-0000-000038000000}"/>
    <cellStyle name="Separador de milhares 4 3 2" xfId="53" xr:uid="{00000000-0005-0000-0000-000039000000}"/>
    <cellStyle name="Separador de milhares 5" xfId="54" xr:uid="{00000000-0005-0000-0000-00003A000000}"/>
    <cellStyle name="Separador de milhares 6" xfId="55" xr:uid="{00000000-0005-0000-0000-00003B000000}"/>
    <cellStyle name="Separador de milhares 6 2" xfId="56" xr:uid="{00000000-0005-0000-0000-00003C000000}"/>
    <cellStyle name="Separador de milhares 6 2 2" xfId="57" xr:uid="{00000000-0005-0000-0000-00003D000000}"/>
    <cellStyle name="Separador de milhares 6 2 2 2" xfId="58" xr:uid="{00000000-0005-0000-0000-00003E000000}"/>
    <cellStyle name="Separador de milhares 6 3" xfId="59" xr:uid="{00000000-0005-0000-0000-00003F000000}"/>
    <cellStyle name="Separador de milhares 6 3 2" xfId="60" xr:uid="{00000000-0005-0000-0000-000040000000}"/>
    <cellStyle name="Separador de milhares 7" xfId="61" xr:uid="{00000000-0005-0000-0000-000041000000}"/>
    <cellStyle name="Separador de milhares 7 2" xfId="62" xr:uid="{00000000-0005-0000-0000-000042000000}"/>
    <cellStyle name="Separador de milhares 7 2 2" xfId="63" xr:uid="{00000000-0005-0000-0000-000043000000}"/>
    <cellStyle name="Separador de milhares 7 2 2 2" xfId="64" xr:uid="{00000000-0005-0000-0000-000044000000}"/>
    <cellStyle name="Separador de milhares 7 3" xfId="65" xr:uid="{00000000-0005-0000-0000-000045000000}"/>
    <cellStyle name="Separador de milhares 7 3 2" xfId="66" xr:uid="{00000000-0005-0000-0000-000046000000}"/>
    <cellStyle name="Título 1 1" xfId="67" xr:uid="{00000000-0005-0000-0000-000047000000}"/>
    <cellStyle name="Vírgula" xfId="1" builtinId="3"/>
    <cellStyle name="Vírgula 2" xfId="68" xr:uid="{00000000-0005-0000-0000-000048000000}"/>
    <cellStyle name="Vírgula 2 2" xfId="69" xr:uid="{00000000-0005-0000-0000-00004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E6E6E6"/>
      <rgbColor rgb="FFC9211E"/>
      <rgbColor rgb="FFFFFFCC"/>
      <rgbColor rgb="FFE2EFDA"/>
      <rgbColor rgb="FF660066"/>
      <rgbColor rgb="FFFFC000"/>
      <rgbColor rgb="FF0563C1"/>
      <rgbColor rgb="FFCCCCFF"/>
      <rgbColor rgb="FF000080"/>
      <rgbColor rgb="FFFF00FF"/>
      <rgbColor rgb="FFFFFF66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8EB4E3"/>
      <rgbColor rgb="FFD9D9D9"/>
      <rgbColor rgb="FFBFBFBF"/>
      <rgbColor rgb="FFFFCC99"/>
      <rgbColor rgb="FF3366FF"/>
      <rgbColor rgb="FFFCE4D6"/>
      <rgbColor rgb="FFA9D08E"/>
      <rgbColor rgb="FFFFCC00"/>
      <rgbColor rgb="FFFF9900"/>
      <rgbColor rgb="FFED7D31"/>
      <rgbColor rgb="FFFDEADA"/>
      <rgbColor rgb="FF969696"/>
      <rgbColor rgb="FF003366"/>
      <rgbColor rgb="FF367735"/>
      <rgbColor rgb="FF0100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57150</xdr:rowOff>
    </xdr:from>
    <xdr:to>
      <xdr:col>3</xdr:col>
      <xdr:colOff>485775</xdr:colOff>
      <xdr:row>6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F017B1-54D4-E28B-294C-F2E8BE7F8496}"/>
            </a:ext>
            <a:ext uri="{147F2762-F138-4A5C-976F-8EAC2B608ADB}">
              <a16:predDERef xmlns:a16="http://schemas.microsoft.com/office/drawing/2014/main" pred="{815AE2BC-3365-45EF-BFBC-D5506861D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247650"/>
          <a:ext cx="3143250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38100</xdr:rowOff>
    </xdr:from>
    <xdr:to>
      <xdr:col>2</xdr:col>
      <xdr:colOff>1895475</xdr:colOff>
      <xdr:row>6</xdr:row>
      <xdr:rowOff>41275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83BE577-3AF3-4A5D-8A70-0D1E4DC51EA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228600"/>
          <a:ext cx="2409825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13</xdr:row>
      <xdr:rowOff>0</xdr:rowOff>
    </xdr:from>
    <xdr:to>
      <xdr:col>12</xdr:col>
      <xdr:colOff>2229468</xdr:colOff>
      <xdr:row>15</xdr:row>
      <xdr:rowOff>28637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9813C0A-C963-A45B-3B00-601A7354C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1550" y="2476500"/>
          <a:ext cx="4429743" cy="4477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2514600</xdr:colOff>
      <xdr:row>3</xdr:row>
      <xdr:rowOff>200025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DC415C-FAFA-4141-B0EE-DF8D33F90B53}"/>
            </a:ext>
            <a:ext uri="{147F2762-F138-4A5C-976F-8EAC2B608ADB}">
              <a16:predDERef xmlns:a16="http://schemas.microsoft.com/office/drawing/2014/main" pred="{815AE2BC-3365-45EF-BFBC-D5506861D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933700" cy="828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2</xdr:col>
      <xdr:colOff>609600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892E852-1C56-406F-99D0-FBEA5C58120C}"/>
            </a:ext>
            <a:ext uri="{147F2762-F138-4A5C-976F-8EAC2B608ADB}">
              <a16:predDERef xmlns:a16="http://schemas.microsoft.com/office/drawing/2014/main" pred="{CE9D28FB-6AAF-4C2E-952D-26580C786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2581275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133346</xdr:colOff>
      <xdr:row>0</xdr:row>
      <xdr:rowOff>171449</xdr:rowOff>
    </xdr:from>
    <xdr:to>
      <xdr:col>0</xdr:col>
      <xdr:colOff>621504</xdr:colOff>
      <xdr:row>3</xdr:row>
      <xdr:rowOff>139949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7C683E-9670-4846-976E-EA7D6D205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6424" r="14761"/>
        <a:stretch/>
      </xdr:blipFill>
      <xdr:spPr>
        <a:xfrm>
          <a:off x="133346" y="171449"/>
          <a:ext cx="488158" cy="5400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7.17\Integracao\EXCEL\CECAV\OR&#199;CILN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7.17\Integracao\isac\2010\Infraero\Modelos\OR&#199;AMENTOS\EXCEL\CECAV\OR&#199;CILN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VARGINHA/2026-01%20Contrta&#231;&#227;o%20Laudo%20T&#233;cnico/Anexos%20TR/02%20-%20Anexo%20II%20-%20Orc%20Referencial_SSJ%20Varginha_Laudo_rev00.xlsx" TargetMode="External"/><Relationship Id="rId2" Type="http://schemas.openxmlformats.org/officeDocument/2006/relationships/externalLinkPath" Target="https://trf6jusbr-my.sharepoint.com/personal/rafael_prado_trf6_jus_br/Documents/DIEAR/OBRAS/VARGINHA/2026-01%20Contrta&#231;&#227;o%20Laudo%20T&#233;cnico/Anexos%20TR/02%20-%20Anexo%20II%20-%20Orc%20Referencial_SSJ%20Varginha_Laudo_rev00.xlsx" TargetMode="External"/><Relationship Id="rId1" Type="http://schemas.openxmlformats.org/officeDocument/2006/relationships/externalLinkPath" Target="/personal/rafael_prado_trf6_jus_br/Documents/DIEAR/OBRAS/VARGINHA/2026-01%20Contrta&#231;&#227;o%20Laudo%20T&#233;cnico/Anexos%20TR/02%20-%20Anexo%20II%20-%20Orc%20Referencial_SSJ%20Varginha_Laudo_rev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ase"/>
      <sheetName val="Sub-base"/>
      <sheetName val="Regula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Regula"/>
      <sheetName val="relatório_1ª med_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DA PROPOSTA"/>
      <sheetName val="RESUMO"/>
      <sheetName val="ORCAMENTO"/>
      <sheetName val="CRONOGR FÍSIC-FINANÇ"/>
      <sheetName val="FATOR K "/>
      <sheetName val="ENC_SOCIAIS"/>
      <sheetName val="TABELA SALARIAL"/>
      <sheetName val="CPUs"/>
    </sheetNames>
    <sheetDataSet>
      <sheetData sheetId="0"/>
      <sheetData sheetId="1"/>
      <sheetData sheetId="2"/>
      <sheetData sheetId="3"/>
      <sheetData sheetId="4"/>
      <sheetData sheetId="5">
        <row r="42">
          <cell r="C42">
            <v>1.162272</v>
          </cell>
          <cell r="D42">
            <v>0.7382780000000001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75623"/>
    <pageSetUpPr fitToPage="1"/>
  </sheetPr>
  <dimension ref="A1:I19"/>
  <sheetViews>
    <sheetView zoomScaleNormal="100" workbookViewId="0">
      <selection activeCell="F21" sqref="F21"/>
    </sheetView>
  </sheetViews>
  <sheetFormatPr defaultColWidth="8.7109375" defaultRowHeight="15" x14ac:dyDescent="0.25"/>
  <cols>
    <col min="1" max="1" width="2.85546875" style="1" customWidth="1"/>
    <col min="2" max="2" width="6.85546875" bestFit="1" customWidth="1"/>
    <col min="3" max="3" width="33.85546875" customWidth="1"/>
    <col min="4" max="4" width="9.7109375" bestFit="1" customWidth="1"/>
    <col min="5" max="5" width="16.28515625" customWidth="1"/>
    <col min="6" max="6" width="103.5703125" customWidth="1"/>
    <col min="7" max="7" width="3.140625" style="1" customWidth="1"/>
  </cols>
  <sheetData>
    <row r="1" spans="2:9" s="1" customFormat="1" x14ac:dyDescent="0.25"/>
    <row r="2" spans="2:9" ht="9.75" customHeight="1" x14ac:dyDescent="0.25">
      <c r="B2" s="2"/>
      <c r="C2" s="3"/>
      <c r="D2" s="3"/>
      <c r="E2" s="3"/>
      <c r="F2" s="4"/>
    </row>
    <row r="3" spans="2:9" x14ac:dyDescent="0.25">
      <c r="B3" s="5"/>
      <c r="C3" s="1"/>
      <c r="D3" s="1"/>
      <c r="E3" s="798" t="s">
        <v>0</v>
      </c>
      <c r="F3" s="798"/>
    </row>
    <row r="4" spans="2:9" x14ac:dyDescent="0.25">
      <c r="B4" s="5"/>
      <c r="C4" s="1"/>
      <c r="D4" s="1"/>
      <c r="E4" s="799" t="s">
        <v>1</v>
      </c>
      <c r="F4" s="799"/>
    </row>
    <row r="5" spans="2:9" x14ac:dyDescent="0.25">
      <c r="B5" s="5"/>
      <c r="C5" s="1"/>
      <c r="D5" s="1"/>
      <c r="E5" s="132" t="s">
        <v>2</v>
      </c>
      <c r="F5" s="132"/>
    </row>
    <row r="6" spans="2:9" x14ac:dyDescent="0.25">
      <c r="B6" s="5"/>
      <c r="C6" s="1"/>
      <c r="D6" s="1"/>
      <c r="E6" s="166" t="s">
        <v>3</v>
      </c>
      <c r="F6" s="166"/>
    </row>
    <row r="7" spans="2:9" ht="9.75" customHeight="1" x14ac:dyDescent="0.25">
      <c r="B7" s="5"/>
      <c r="C7" s="1"/>
      <c r="D7" s="1"/>
      <c r="E7" s="122"/>
      <c r="F7" s="116"/>
    </row>
    <row r="8" spans="2:9" ht="16.5" customHeight="1" x14ac:dyDescent="0.3">
      <c r="B8" s="803" t="str">
        <f>'PLAN ORÇAMENTARIA'!B8</f>
        <v>ORÇAMENTO DE REFERÊNCIA</v>
      </c>
      <c r="C8" s="804"/>
      <c r="D8" s="804"/>
      <c r="E8" s="804"/>
      <c r="F8" s="805"/>
    </row>
    <row r="9" spans="2:9" ht="15.75" customHeight="1" x14ac:dyDescent="0.25">
      <c r="B9" s="806" t="str">
        <f>'PLAN ORÇAMENTARIA'!B9</f>
        <v>DATA BASE: JANEIRO / 2026</v>
      </c>
      <c r="C9" s="807"/>
      <c r="D9" s="807"/>
      <c r="E9" s="807"/>
      <c r="F9" s="808"/>
    </row>
    <row r="10" spans="2:9" ht="29.25" customHeight="1" x14ac:dyDescent="0.25">
      <c r="B10" s="123" t="s">
        <v>4</v>
      </c>
      <c r="C10" s="801" t="str">
        <f>'PLAN ORÇAMENTARIA'!B11</f>
        <v>Contratação de empresa especializada em prestação de serviços de supervisão e fiscalização de obras e serviços de engenharia para reforma predial do edifício da Justiça Federal em Janaúba-MG.</v>
      </c>
      <c r="D10" s="801"/>
      <c r="E10" s="801"/>
      <c r="F10" s="802"/>
    </row>
    <row r="11" spans="2:9" ht="9.75" customHeight="1" x14ac:dyDescent="0.25">
      <c r="B11" s="5"/>
      <c r="C11" s="1"/>
      <c r="D11" s="1"/>
      <c r="E11" s="1"/>
      <c r="F11" s="6"/>
    </row>
    <row r="12" spans="2:9" x14ac:dyDescent="0.25">
      <c r="B12" s="800" t="s">
        <v>5</v>
      </c>
      <c r="C12" s="800"/>
      <c r="D12" s="800"/>
      <c r="E12" s="800"/>
      <c r="F12" s="800"/>
    </row>
    <row r="13" spans="2:9" ht="9.75" customHeight="1" x14ac:dyDescent="0.25">
      <c r="B13" s="5"/>
      <c r="C13" s="1"/>
      <c r="D13" s="1"/>
      <c r="E13" s="1"/>
      <c r="F13" s="6"/>
    </row>
    <row r="14" spans="2:9" x14ac:dyDescent="0.25">
      <c r="B14" s="93" t="s">
        <v>6</v>
      </c>
      <c r="C14" s="7" t="s">
        <v>7</v>
      </c>
      <c r="D14" s="7" t="s">
        <v>8</v>
      </c>
      <c r="E14" s="7" t="s">
        <v>9</v>
      </c>
      <c r="F14" s="8" t="s">
        <v>10</v>
      </c>
    </row>
    <row r="15" spans="2:9" ht="75" x14ac:dyDescent="0.25">
      <c r="B15" s="9">
        <v>1</v>
      </c>
      <c r="C15" s="94" t="str">
        <f>'PLAN ORÇAMENTARIA'!C15</f>
        <v>SERVIÇOS DE SUPERVISÃO E FISCALIZAÇÃO DE OBRAS E SERVIÇOS DE ENGENHARIA</v>
      </c>
      <c r="D15" s="98">
        <f>E15/$E$18</f>
        <v>0.80859369464812791</v>
      </c>
      <c r="E15" s="10">
        <f>'PLAN ORÇAMENTARIA'!K22</f>
        <v>77606.3</v>
      </c>
      <c r="F15" s="463" t="s">
        <v>11</v>
      </c>
      <c r="I15" s="279">
        <f>E15/$E$18</f>
        <v>0.80859369464812791</v>
      </c>
    </row>
    <row r="16" spans="2:9" ht="75" x14ac:dyDescent="0.25">
      <c r="B16" s="9">
        <v>2</v>
      </c>
      <c r="C16" s="94" t="str">
        <f>'PLAN ORÇAMENTARIA'!C23</f>
        <v>SERVIÇOS TÉCNICOS EVENTUAIS</v>
      </c>
      <c r="D16" s="98">
        <f>E16/$E$18</f>
        <v>0.18393335978414802</v>
      </c>
      <c r="E16" s="10">
        <f>'PLAN ORÇAMENTARIA'!K30</f>
        <v>17653.349999999999</v>
      </c>
      <c r="F16" s="464" t="s">
        <v>12</v>
      </c>
      <c r="I16" s="279">
        <f>E16/$E$18</f>
        <v>0.18393335978414802</v>
      </c>
    </row>
    <row r="17" spans="2:9" x14ac:dyDescent="0.25">
      <c r="B17" s="9">
        <v>3</v>
      </c>
      <c r="C17" s="94" t="str">
        <f>'PLAN ORÇAMENTARIA'!C31</f>
        <v>OUTROS CUSTOS DIRETOS</v>
      </c>
      <c r="D17" s="98">
        <f>E17/$E$18</f>
        <v>7.4729455677242278E-3</v>
      </c>
      <c r="E17" s="10">
        <f>'PLAN ORÇAMENTARIA'!K36</f>
        <v>717.23</v>
      </c>
      <c r="F17" s="464" t="s">
        <v>13</v>
      </c>
      <c r="I17" s="279">
        <f>E17/$E$18</f>
        <v>7.4729455677242278E-3</v>
      </c>
    </row>
    <row r="18" spans="2:9" ht="27.75" customHeight="1" x14ac:dyDescent="0.25">
      <c r="B18" s="11" t="s">
        <v>14</v>
      </c>
      <c r="C18" s="95" t="s">
        <v>15</v>
      </c>
      <c r="D18" s="97">
        <f>SUM(D15:D17)</f>
        <v>1.0000000000000002</v>
      </c>
      <c r="E18" s="12">
        <f>SUM(E15:E17)</f>
        <v>95976.87999999999</v>
      </c>
      <c r="F18" s="13"/>
      <c r="I18" s="280">
        <f>SUM(I15:I17)</f>
        <v>1.0000000000000002</v>
      </c>
    </row>
    <row r="19" spans="2:9" s="1" customFormat="1" x14ac:dyDescent="0.25"/>
  </sheetData>
  <mergeCells count="6">
    <mergeCell ref="E3:F3"/>
    <mergeCell ref="E4:F4"/>
    <mergeCell ref="B12:F12"/>
    <mergeCell ref="C10:F10"/>
    <mergeCell ref="B8:F8"/>
    <mergeCell ref="B9:F9"/>
  </mergeCells>
  <printOptions horizontalCentered="1"/>
  <pageMargins left="0.7" right="0.7" top="0.75" bottom="0.75" header="0.511811023622047" footer="0.511811023622047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235"/>
    <pageSetUpPr fitToPage="1"/>
  </sheetPr>
  <dimension ref="A1:AMM45"/>
  <sheetViews>
    <sheetView tabSelected="1" zoomScaleNormal="100" workbookViewId="0">
      <selection activeCell="B10" sqref="B10:C10"/>
    </sheetView>
  </sheetViews>
  <sheetFormatPr defaultColWidth="9.140625" defaultRowHeight="15" x14ac:dyDescent="0.25"/>
  <cols>
    <col min="1" max="1" width="3.140625" style="14" customWidth="1"/>
    <col min="2" max="2" width="8.5703125" style="15" customWidth="1"/>
    <col min="3" max="3" width="57.28515625" style="15" customWidth="1"/>
    <col min="4" max="4" width="9.140625" style="15" customWidth="1"/>
    <col min="5" max="5" width="8.85546875" style="15" bestFit="1" customWidth="1"/>
    <col min="6" max="6" width="7.140625" style="16" bestFit="1" customWidth="1"/>
    <col min="7" max="7" width="10.28515625" style="16" bestFit="1" customWidth="1"/>
    <col min="8" max="8" width="15.7109375" style="17" customWidth="1"/>
    <col min="9" max="9" width="6.28515625" style="17" bestFit="1" customWidth="1"/>
    <col min="10" max="10" width="15" style="17" customWidth="1"/>
    <col min="11" max="11" width="12.5703125" style="18" bestFit="1" customWidth="1"/>
    <col min="12" max="12" width="10.28515625" style="18" bestFit="1" customWidth="1"/>
    <col min="13" max="13" width="3" style="19" customWidth="1"/>
    <col min="14" max="14" width="9.140625" style="16"/>
    <col min="15" max="15" width="12.85546875" style="16" customWidth="1"/>
    <col min="16" max="16" width="13" style="16" customWidth="1"/>
    <col min="17" max="17" width="10.85546875" style="16" customWidth="1"/>
    <col min="18" max="1027" width="9.140625" style="16"/>
  </cols>
  <sheetData>
    <row r="1" spans="2:14" ht="15.75" thickBot="1" x14ac:dyDescent="0.3"/>
    <row r="2" spans="2:14" ht="6" customHeight="1" x14ac:dyDescent="0.25">
      <c r="B2" s="20"/>
      <c r="C2" s="3"/>
      <c r="D2" s="3"/>
      <c r="E2" s="3"/>
      <c r="F2" s="3"/>
      <c r="G2" s="3"/>
      <c r="H2" s="3"/>
      <c r="I2" s="3"/>
      <c r="J2" s="3"/>
      <c r="K2" s="3"/>
      <c r="L2" s="4"/>
      <c r="M2" s="1"/>
    </row>
    <row r="3" spans="2:14" ht="12" customHeight="1" x14ac:dyDescent="0.25">
      <c r="B3" s="5"/>
      <c r="C3" s="1"/>
      <c r="D3" s="556" t="s">
        <v>0</v>
      </c>
      <c r="E3" s="1"/>
      <c r="F3" s="1"/>
      <c r="G3" s="1"/>
      <c r="H3" s="1"/>
      <c r="I3" s="1"/>
      <c r="J3" s="557" t="str">
        <f>ESCOPO!C3</f>
        <v>SINAPI</v>
      </c>
      <c r="K3" s="809" t="str">
        <f>ESCOPO!D3</f>
        <v>Jan/26 - S/ Desoneração</v>
      </c>
      <c r="L3" s="810"/>
      <c r="M3" s="1"/>
    </row>
    <row r="4" spans="2:14" ht="12" customHeight="1" x14ac:dyDescent="0.25">
      <c r="B4" s="5"/>
      <c r="C4" s="1"/>
      <c r="D4" s="21" t="s">
        <v>1</v>
      </c>
      <c r="E4" s="557"/>
      <c r="F4" s="557"/>
      <c r="G4" s="557"/>
      <c r="H4" s="557"/>
      <c r="I4" s="557"/>
      <c r="J4" s="557"/>
      <c r="K4" s="809"/>
      <c r="L4" s="810"/>
      <c r="M4" s="1"/>
    </row>
    <row r="5" spans="2:14" ht="12" customHeight="1" x14ac:dyDescent="0.25">
      <c r="B5" s="5"/>
      <c r="C5" s="1"/>
      <c r="D5" s="21" t="s">
        <v>2</v>
      </c>
      <c r="E5" s="557"/>
      <c r="F5" s="557"/>
      <c r="G5" s="557"/>
      <c r="H5" s="557"/>
      <c r="I5" s="557"/>
      <c r="J5" s="557"/>
      <c r="K5" s="809"/>
      <c r="L5" s="810"/>
      <c r="M5" s="1"/>
    </row>
    <row r="6" spans="2:14" ht="12" customHeight="1" x14ac:dyDescent="0.25">
      <c r="B6" s="5"/>
      <c r="C6" s="1"/>
      <c r="D6" s="420" t="s">
        <v>16</v>
      </c>
      <c r="E6" s="557"/>
      <c r="F6" s="557"/>
      <c r="G6" s="557"/>
      <c r="H6" s="557"/>
      <c r="I6" s="557"/>
      <c r="J6" s="557"/>
      <c r="K6" s="809"/>
      <c r="L6" s="810"/>
      <c r="M6" s="1"/>
    </row>
    <row r="7" spans="2:14" ht="6" customHeight="1" thickBot="1" x14ac:dyDescent="0.3">
      <c r="B7" s="558"/>
      <c r="C7" s="559"/>
      <c r="D7" s="560"/>
      <c r="E7" s="562"/>
      <c r="F7" s="562"/>
      <c r="G7" s="562"/>
      <c r="H7" s="562"/>
      <c r="I7" s="562"/>
      <c r="J7" s="560"/>
      <c r="K7" s="560"/>
      <c r="L7" s="561"/>
      <c r="M7" s="1"/>
    </row>
    <row r="8" spans="2:14" ht="30.75" customHeight="1" thickBot="1" x14ac:dyDescent="0.3">
      <c r="B8" s="813" t="s">
        <v>17</v>
      </c>
      <c r="C8" s="814"/>
      <c r="D8" s="814"/>
      <c r="E8" s="814"/>
      <c r="F8" s="814"/>
      <c r="G8" s="814"/>
      <c r="H8" s="814"/>
      <c r="I8" s="814"/>
      <c r="J8" s="814"/>
      <c r="K8" s="815"/>
      <c r="L8" s="816"/>
      <c r="M8" s="22"/>
      <c r="N8" s="617" t="s">
        <v>362</v>
      </c>
    </row>
    <row r="9" spans="2:14" ht="15.75" customHeight="1" x14ac:dyDescent="0.25">
      <c r="B9" s="817" t="s">
        <v>396</v>
      </c>
      <c r="C9" s="818"/>
      <c r="D9" s="497"/>
      <c r="E9" s="497"/>
      <c r="F9" s="498"/>
      <c r="G9" s="498"/>
      <c r="H9" s="498"/>
      <c r="I9" s="498"/>
      <c r="J9" s="499"/>
      <c r="K9" s="494" t="s">
        <v>18</v>
      </c>
      <c r="L9" s="259">
        <f>'FATOR K'!E11</f>
        <v>2.4339107305936074</v>
      </c>
      <c r="M9" s="23"/>
    </row>
    <row r="10" spans="2:14" ht="15.75" customHeight="1" x14ac:dyDescent="0.25">
      <c r="B10" s="819" t="s">
        <v>19</v>
      </c>
      <c r="C10" s="820"/>
      <c r="D10" s="524"/>
      <c r="E10" s="524"/>
      <c r="F10" s="23"/>
      <c r="G10" s="23"/>
      <c r="H10" s="23"/>
      <c r="I10" s="23"/>
      <c r="J10" s="500"/>
      <c r="K10" s="495" t="s">
        <v>20</v>
      </c>
      <c r="L10" s="260">
        <f>'FATOR K'!E12</f>
        <v>1.2557077625570778</v>
      </c>
      <c r="M10" s="23"/>
    </row>
    <row r="11" spans="2:14" ht="15.75" customHeight="1" x14ac:dyDescent="0.25">
      <c r="B11" s="823" t="str">
        <f>'TABELA SALARIAL'!A7</f>
        <v>Contratação de empresa especializada em prestação de serviços de supervisão e fiscalização de obras e serviços de engenharia para reforma predial do edifício da Justiça Federal em Janaúba-MG.</v>
      </c>
      <c r="C11" s="824"/>
      <c r="D11" s="524"/>
      <c r="E11" s="524"/>
      <c r="F11" s="23"/>
      <c r="G11" s="23"/>
      <c r="H11" s="23"/>
      <c r="I11" s="23"/>
      <c r="J11" s="500"/>
      <c r="K11" s="496" t="s">
        <v>21</v>
      </c>
      <c r="L11" s="272">
        <v>4</v>
      </c>
      <c r="M11" s="23"/>
    </row>
    <row r="12" spans="2:14" ht="15.75" customHeight="1" x14ac:dyDescent="0.25">
      <c r="B12" s="823"/>
      <c r="C12" s="824"/>
      <c r="D12" s="524"/>
      <c r="E12" s="524"/>
      <c r="F12" s="23"/>
      <c r="G12" s="23"/>
      <c r="H12" s="23"/>
      <c r="I12" s="23"/>
      <c r="J12" s="527" t="s">
        <v>22</v>
      </c>
      <c r="K12" s="496" t="s">
        <v>23</v>
      </c>
      <c r="L12" s="618">
        <v>0</v>
      </c>
      <c r="M12" s="23"/>
    </row>
    <row r="13" spans="2:14" ht="15.75" customHeight="1" thickBot="1" x14ac:dyDescent="0.3">
      <c r="B13" s="825"/>
      <c r="C13" s="826"/>
      <c r="D13" s="525"/>
      <c r="E13" s="525"/>
      <c r="F13" s="526"/>
      <c r="G13" s="526"/>
      <c r="H13" s="526"/>
      <c r="I13" s="526"/>
      <c r="J13" s="528" t="s">
        <v>24</v>
      </c>
      <c r="K13" s="522" t="s">
        <v>25</v>
      </c>
      <c r="L13" s="523">
        <f>1-K37/95976.88</f>
        <v>0</v>
      </c>
      <c r="M13" s="24"/>
    </row>
    <row r="14" spans="2:14" ht="15.75" customHeight="1" x14ac:dyDescent="0.25">
      <c r="B14" s="264" t="s">
        <v>6</v>
      </c>
      <c r="C14" s="252" t="s">
        <v>26</v>
      </c>
      <c r="D14" s="253" t="s">
        <v>27</v>
      </c>
      <c r="E14" s="253" t="s">
        <v>28</v>
      </c>
      <c r="F14" s="253" t="s">
        <v>29</v>
      </c>
      <c r="G14" s="254" t="s">
        <v>30</v>
      </c>
      <c r="H14" s="254" t="s">
        <v>31</v>
      </c>
      <c r="I14" s="448" t="s">
        <v>32</v>
      </c>
      <c r="J14" s="254" t="s">
        <v>33</v>
      </c>
      <c r="K14" s="821" t="s">
        <v>34</v>
      </c>
      <c r="L14" s="821"/>
      <c r="M14" s="24"/>
    </row>
    <row r="15" spans="2:14" x14ac:dyDescent="0.25">
      <c r="B15" s="266" t="str">
        <f>ESCOPO!A10</f>
        <v>1.</v>
      </c>
      <c r="C15" s="255" t="str">
        <f>ESCOPO!B10</f>
        <v>SERVIÇOS DE SUPERVISÃO E FISCALIZAÇÃO DE OBRAS E SERVIÇOS DE ENGENHARIA</v>
      </c>
      <c r="D15" s="267"/>
      <c r="E15" s="267"/>
      <c r="F15" s="256"/>
      <c r="G15" s="257"/>
      <c r="H15" s="258"/>
      <c r="I15" s="455"/>
      <c r="J15" s="455"/>
      <c r="K15" s="822"/>
      <c r="L15" s="822"/>
      <c r="M15" s="25"/>
      <c r="N15" s="337"/>
    </row>
    <row r="16" spans="2:14" ht="33.75" x14ac:dyDescent="0.25">
      <c r="B16" s="265" t="str">
        <f>ESCOPO!A11</f>
        <v>1.1</v>
      </c>
      <c r="C16" s="26" t="str">
        <f>ESCOPO!B11</f>
        <v>Relatório gerencial de fiscalização referente ao período de execução dos serviços relacionados ao acompanhamento e controle de obra/serviços de engenharia, inclusive para análise de eventuais aditivos da obra.</v>
      </c>
      <c r="D16" s="28" t="str">
        <f>ESCOPO!C11</f>
        <v>CPU-01</v>
      </c>
      <c r="E16" s="28" t="str">
        <f>ESCOPO!D11</f>
        <v>SINAPI</v>
      </c>
      <c r="F16" s="27" t="str">
        <f>ESCOPO!G11</f>
        <v>un</v>
      </c>
      <c r="G16" s="27">
        <f>ESCOPO!H11</f>
        <v>6</v>
      </c>
      <c r="H16" s="567">
        <f>ESCOPO!I11</f>
        <v>755.44</v>
      </c>
      <c r="I16" s="555" t="s">
        <v>35</v>
      </c>
      <c r="J16" s="566">
        <f t="shared" ref="J16:J20" si="0">H16*$L$9</f>
        <v>1838.6735223196349</v>
      </c>
      <c r="K16" s="811">
        <f>TRUNC(G16*J16,2)</f>
        <v>11032.04</v>
      </c>
      <c r="L16" s="812"/>
      <c r="M16" s="25"/>
    </row>
    <row r="17" spans="2:14" x14ac:dyDescent="0.25">
      <c r="B17" s="265" t="str">
        <f>ESCOPO!A12</f>
        <v>1.2</v>
      </c>
      <c r="C17" s="26" t="str">
        <f>ESCOPO!B12</f>
        <v>Relatório diário de obras - RDO</v>
      </c>
      <c r="D17" s="28" t="str">
        <f>ESCOPO!C12</f>
        <v>CPU-02</v>
      </c>
      <c r="E17" s="28" t="str">
        <f>ESCOPO!D12</f>
        <v>SINAPI</v>
      </c>
      <c r="F17" s="27" t="str">
        <f>ESCOPO!G12</f>
        <v>un</v>
      </c>
      <c r="G17" s="27">
        <f>ESCOPO!H12</f>
        <v>6</v>
      </c>
      <c r="H17" s="567">
        <f>ESCOPO!I12</f>
        <v>1469.32</v>
      </c>
      <c r="I17" s="454" t="s">
        <v>35</v>
      </c>
      <c r="J17" s="566">
        <f t="shared" si="0"/>
        <v>3576.1937146757991</v>
      </c>
      <c r="K17" s="811">
        <f t="shared" ref="K17:K20" si="1">TRUNC(G17*J17,2)</f>
        <v>21457.16</v>
      </c>
      <c r="L17" s="812"/>
      <c r="M17" s="25"/>
    </row>
    <row r="18" spans="2:14" x14ac:dyDescent="0.25">
      <c r="B18" s="265" t="str">
        <f>ESCOPO!A13</f>
        <v>1.3</v>
      </c>
      <c r="C18" s="26" t="str">
        <f>ESCOPO!B13</f>
        <v>Relatório semanal de obra (Atas de reunião)</v>
      </c>
      <c r="D18" s="28" t="str">
        <f>ESCOPO!C13</f>
        <v>CPU-03</v>
      </c>
      <c r="E18" s="28" t="str">
        <f>ESCOPO!D13</f>
        <v>SINAPI</v>
      </c>
      <c r="F18" s="27" t="str">
        <f>ESCOPO!G13</f>
        <v>un</v>
      </c>
      <c r="G18" s="27">
        <f>ESCOPO!H13</f>
        <v>6</v>
      </c>
      <c r="H18" s="567">
        <f>ESCOPO!I13</f>
        <v>1085.8700000000001</v>
      </c>
      <c r="I18" s="454" t="s">
        <v>35</v>
      </c>
      <c r="J18" s="566">
        <f t="shared" si="0"/>
        <v>2642.9106450296808</v>
      </c>
      <c r="K18" s="811">
        <f t="shared" si="1"/>
        <v>15857.46</v>
      </c>
      <c r="L18" s="812"/>
      <c r="M18" s="25"/>
    </row>
    <row r="19" spans="2:14" x14ac:dyDescent="0.25">
      <c r="B19" s="265" t="str">
        <f>ESCOPO!A14</f>
        <v>1.4</v>
      </c>
      <c r="C19" s="26" t="str">
        <f>ESCOPO!B14</f>
        <v>Relatório técnico de Engenharia (Mecânica, Elétrica e Civil)</v>
      </c>
      <c r="D19" s="28" t="str">
        <f>ESCOPO!C14</f>
        <v>CPU-04</v>
      </c>
      <c r="E19" s="28" t="str">
        <f>ESCOPO!D14</f>
        <v>SINAPI</v>
      </c>
      <c r="F19" s="27" t="str">
        <f>ESCOPO!G14</f>
        <v>un</v>
      </c>
      <c r="G19" s="27">
        <f>ESCOPO!H14</f>
        <v>6</v>
      </c>
      <c r="H19" s="567">
        <f>ESCOPO!I14</f>
        <v>999.52</v>
      </c>
      <c r="I19" s="454" t="s">
        <v>35</v>
      </c>
      <c r="J19" s="566">
        <f t="shared" si="0"/>
        <v>2432.7424534429224</v>
      </c>
      <c r="K19" s="811">
        <f t="shared" si="1"/>
        <v>14596.45</v>
      </c>
      <c r="L19" s="812"/>
      <c r="M19" s="25"/>
    </row>
    <row r="20" spans="2:14" x14ac:dyDescent="0.25">
      <c r="B20" s="265" t="str">
        <f>ESCOPO!A15</f>
        <v>1.5</v>
      </c>
      <c r="C20" s="26" t="str">
        <f>ESCOPO!B15</f>
        <v>Relatório técnico de Segurança do Trabalho</v>
      </c>
      <c r="D20" s="28" t="str">
        <f>ESCOPO!C15</f>
        <v>CPU-05</v>
      </c>
      <c r="E20" s="28" t="str">
        <f>ESCOPO!D15</f>
        <v>SINAPI</v>
      </c>
      <c r="F20" s="27" t="str">
        <f>ESCOPO!G15</f>
        <v>un</v>
      </c>
      <c r="G20" s="27">
        <f>ESCOPO!H15</f>
        <v>6</v>
      </c>
      <c r="H20" s="567">
        <f>ESCOPO!I15</f>
        <v>1004.09</v>
      </c>
      <c r="I20" s="454" t="s">
        <v>35</v>
      </c>
      <c r="J20" s="566">
        <f t="shared" si="0"/>
        <v>2443.8654254817352</v>
      </c>
      <c r="K20" s="811">
        <f t="shared" si="1"/>
        <v>14663.19</v>
      </c>
      <c r="L20" s="812"/>
      <c r="M20" s="25"/>
    </row>
    <row r="21" spans="2:14" x14ac:dyDescent="0.25">
      <c r="B21" s="269"/>
      <c r="C21" s="261"/>
      <c r="D21" s="271"/>
      <c r="E21" s="271"/>
      <c r="F21" s="262"/>
      <c r="G21" s="263"/>
      <c r="H21" s="342"/>
      <c r="I21" s="456"/>
      <c r="J21" s="456"/>
      <c r="K21" s="839"/>
      <c r="L21" s="840"/>
      <c r="M21" s="25"/>
    </row>
    <row r="22" spans="2:14" ht="15" customHeight="1" x14ac:dyDescent="0.25">
      <c r="B22" s="833" t="s">
        <v>36</v>
      </c>
      <c r="C22" s="834"/>
      <c r="D22" s="834"/>
      <c r="E22" s="834"/>
      <c r="F22" s="834"/>
      <c r="G22" s="834"/>
      <c r="H22" s="834"/>
      <c r="I22" s="446"/>
      <c r="J22" s="446"/>
      <c r="K22" s="827">
        <f>SUBTOTAL(9,K15:L21)</f>
        <v>77606.3</v>
      </c>
      <c r="L22" s="828"/>
      <c r="M22" s="25"/>
    </row>
    <row r="23" spans="2:14" x14ac:dyDescent="0.25">
      <c r="B23" s="266" t="str">
        <f>ESCOPO!A17</f>
        <v>2.</v>
      </c>
      <c r="C23" s="255" t="str">
        <f>ESCOPO!B17</f>
        <v>SERVIÇOS TÉCNICOS EVENTUAIS</v>
      </c>
      <c r="D23" s="255"/>
      <c r="E23" s="255"/>
      <c r="F23" s="256"/>
      <c r="G23" s="257"/>
      <c r="H23" s="258"/>
      <c r="I23" s="449"/>
      <c r="J23" s="449"/>
      <c r="K23" s="822"/>
      <c r="L23" s="822"/>
      <c r="M23" s="25"/>
      <c r="N23" s="337"/>
    </row>
    <row r="24" spans="2:14" x14ac:dyDescent="0.25">
      <c r="B24" s="265" t="str">
        <f>ESCOPO!A18</f>
        <v>2.1</v>
      </c>
      <c r="C24" s="26" t="str">
        <f>ESCOPO!B18</f>
        <v>Projetos Complementares</v>
      </c>
      <c r="D24" s="28" t="str">
        <f>ESCOPO!C18</f>
        <v>CPU-EV-01</v>
      </c>
      <c r="E24" s="28" t="str">
        <f>ESCOPO!D18</f>
        <v>SINAPI</v>
      </c>
      <c r="F24" s="27" t="str">
        <f>ESCOPO!G18</f>
        <v>A1</v>
      </c>
      <c r="G24" s="27">
        <f>ESCOPO!H18</f>
        <v>1</v>
      </c>
      <c r="H24" s="568">
        <f>ESCOPO!I18</f>
        <v>640.99</v>
      </c>
      <c r="I24" s="454" t="s">
        <v>35</v>
      </c>
      <c r="J24" s="566">
        <f t="shared" ref="J24:J28" si="2">H24*$L$9</f>
        <v>1560.1124392031963</v>
      </c>
      <c r="K24" s="811">
        <f t="shared" ref="K24" si="3">TRUNC(G24*J24,2)</f>
        <v>1560.11</v>
      </c>
      <c r="L24" s="812"/>
      <c r="M24" s="25"/>
    </row>
    <row r="25" spans="2:14" x14ac:dyDescent="0.25">
      <c r="B25" s="265" t="str">
        <f>ESCOPO!A19</f>
        <v>2.2</v>
      </c>
      <c r="C25" s="26" t="str">
        <f>ESCOPO!B19</f>
        <v>Como construído ("As Built") de projetos com área de até 10.000m².</v>
      </c>
      <c r="D25" s="28" t="str">
        <f>ESCOPO!C19</f>
        <v>CPU-EV-02</v>
      </c>
      <c r="E25" s="28" t="str">
        <f>ESCOPO!D19</f>
        <v>SINAPI</v>
      </c>
      <c r="F25" s="27" t="str">
        <f>ESCOPO!G19</f>
        <v>un</v>
      </c>
      <c r="G25" s="27">
        <f>ESCOPO!H19</f>
        <v>1</v>
      </c>
      <c r="H25" s="568">
        <f>ESCOPO!I19</f>
        <v>502.39</v>
      </c>
      <c r="I25" s="454" t="s">
        <v>35</v>
      </c>
      <c r="J25" s="566">
        <f t="shared" si="2"/>
        <v>1222.7724119429224</v>
      </c>
      <c r="K25" s="811">
        <f t="shared" ref="K25:K28" si="4">TRUNC(G25*J25,2)</f>
        <v>1222.77</v>
      </c>
      <c r="L25" s="812"/>
      <c r="M25" s="25"/>
    </row>
    <row r="26" spans="2:14" ht="22.5" x14ac:dyDescent="0.25">
      <c r="B26" s="265" t="str">
        <f>ESCOPO!A20</f>
        <v>2.3</v>
      </c>
      <c r="C26" s="26" t="str">
        <f>ESCOPO!B20</f>
        <v>Laudo Técnico - elaborado conforme as Normas da ABNT NBR 13752, incluem os levantamentos necessários, parecer conclusivo e fundamentado.</v>
      </c>
      <c r="D26" s="28" t="str">
        <f>ESCOPO!C20</f>
        <v>CPU-EV-03</v>
      </c>
      <c r="E26" s="28" t="str">
        <f>ESCOPO!D20</f>
        <v>SINAPI</v>
      </c>
      <c r="F26" s="27" t="str">
        <f>ESCOPO!G20</f>
        <v>h</v>
      </c>
      <c r="G26" s="27">
        <f>ESCOPO!H20</f>
        <v>1</v>
      </c>
      <c r="H26" s="568">
        <f>ESCOPO!I20</f>
        <v>169.71</v>
      </c>
      <c r="I26" s="454" t="s">
        <v>35</v>
      </c>
      <c r="J26" s="566">
        <f t="shared" si="2"/>
        <v>413.05899008904112</v>
      </c>
      <c r="K26" s="811">
        <f t="shared" si="4"/>
        <v>413.05</v>
      </c>
      <c r="L26" s="812"/>
      <c r="M26" s="25"/>
    </row>
    <row r="27" spans="2:14" ht="45" customHeight="1" x14ac:dyDescent="0.25">
      <c r="B27" s="265" t="str">
        <f>ESCOPO!A21</f>
        <v>2.4</v>
      </c>
      <c r="C27" s="26" t="str">
        <f>ESCOPO!B21</f>
        <v>Parecer Técnico - trata-se de consultoria técnica na área de engenharia para solucionar e orientar problemas, pendências técnicas ou instruir processos administrativos/jurídicos. Os serviços incluem visitas, levantamentos, cálculos, relatórios e estudos orçamentários/econômicos e elaboração de parecer em relatório conclusivo.</v>
      </c>
      <c r="D27" s="28" t="str">
        <f>ESCOPO!C21</f>
        <v>CPU-EV-04</v>
      </c>
      <c r="E27" s="28" t="str">
        <f>ESCOPO!D21</f>
        <v>SINAPI</v>
      </c>
      <c r="F27" s="27" t="str">
        <f>ESCOPO!G21</f>
        <v>un</v>
      </c>
      <c r="G27" s="27">
        <f>ESCOPO!H21</f>
        <v>1</v>
      </c>
      <c r="H27" s="568">
        <f>ESCOPO!I21</f>
        <v>3394.29</v>
      </c>
      <c r="I27" s="454" t="s">
        <v>35</v>
      </c>
      <c r="J27" s="566">
        <f t="shared" si="2"/>
        <v>8261.3988537465757</v>
      </c>
      <c r="K27" s="811">
        <f t="shared" si="4"/>
        <v>8261.39</v>
      </c>
      <c r="L27" s="812"/>
      <c r="M27" s="25"/>
    </row>
    <row r="28" spans="2:14" ht="45" x14ac:dyDescent="0.25">
      <c r="B28" s="265" t="str">
        <f>ESCOPO!A22</f>
        <v>2.5</v>
      </c>
      <c r="C28" s="26" t="str">
        <f>ESCOPO!B22</f>
        <v>Perícia de Engenharia - elaborado conforme a NBR 13.752 - Perícias na construção civil, inclui o estudo do processo, levantamentos necessários e parecer conclusivo, bem como esclarecimentos e complementações que forem solicitados.</v>
      </c>
      <c r="D28" s="28" t="str">
        <f>ESCOPO!C22</f>
        <v>CPU-EV-05</v>
      </c>
      <c r="E28" s="28" t="str">
        <f>ESCOPO!D22</f>
        <v>SINAPI</v>
      </c>
      <c r="F28" s="27" t="str">
        <f>ESCOPO!G22</f>
        <v>un</v>
      </c>
      <c r="G28" s="27">
        <f>ESCOPO!H22</f>
        <v>1</v>
      </c>
      <c r="H28" s="568">
        <f>ESCOPO!I22</f>
        <v>2545.71</v>
      </c>
      <c r="I28" s="454" t="s">
        <v>35</v>
      </c>
      <c r="J28" s="566">
        <f t="shared" si="2"/>
        <v>6196.0308859794523</v>
      </c>
      <c r="K28" s="811">
        <f t="shared" si="4"/>
        <v>6196.03</v>
      </c>
      <c r="L28" s="812"/>
      <c r="M28" s="25"/>
    </row>
    <row r="29" spans="2:14" x14ac:dyDescent="0.25">
      <c r="B29" s="359"/>
      <c r="C29" s="108"/>
      <c r="D29" s="271"/>
      <c r="E29" s="263"/>
      <c r="F29" s="262"/>
      <c r="G29" s="262"/>
      <c r="H29" s="270"/>
      <c r="I29" s="450"/>
      <c r="J29" s="450"/>
      <c r="K29" s="829"/>
      <c r="L29" s="829"/>
      <c r="M29" s="25"/>
    </row>
    <row r="30" spans="2:14" ht="15" customHeight="1" x14ac:dyDescent="0.25">
      <c r="B30" s="833" t="s">
        <v>37</v>
      </c>
      <c r="C30" s="834"/>
      <c r="D30" s="834"/>
      <c r="E30" s="834"/>
      <c r="F30" s="834"/>
      <c r="G30" s="834"/>
      <c r="H30" s="834"/>
      <c r="I30" s="446"/>
      <c r="J30" s="446"/>
      <c r="K30" s="827">
        <f>SUBTOTAL(9,K24:L29)</f>
        <v>17653.349999999999</v>
      </c>
      <c r="L30" s="828"/>
      <c r="M30" s="25"/>
    </row>
    <row r="31" spans="2:14" s="16" customFormat="1" ht="15" customHeight="1" x14ac:dyDescent="0.25">
      <c r="B31" s="266" t="str">
        <f>ESCOPO!A24</f>
        <v>3.</v>
      </c>
      <c r="C31" s="273" t="str">
        <f>ESCOPO!B24</f>
        <v>OUTROS CUSTOS DIRETOS</v>
      </c>
      <c r="D31" s="28"/>
      <c r="E31" s="28"/>
      <c r="F31" s="27"/>
      <c r="G31" s="27"/>
      <c r="H31" s="29"/>
      <c r="I31" s="451"/>
      <c r="J31" s="451"/>
      <c r="K31" s="829"/>
      <c r="L31" s="829"/>
      <c r="M31" s="25"/>
    </row>
    <row r="32" spans="2:14" ht="22.5" customHeight="1" x14ac:dyDescent="0.25">
      <c r="B32" s="275" t="str">
        <f>ESCOPO!A25</f>
        <v>3.1</v>
      </c>
      <c r="C32" s="276" t="str">
        <f>ESCOPO!B25</f>
        <v>ANOTAÇÕES DE RESPONSABILIDADE TÉCNICA</v>
      </c>
      <c r="D32" s="28"/>
      <c r="E32" s="28"/>
      <c r="F32" s="27"/>
      <c r="G32" s="27"/>
      <c r="H32" s="341"/>
      <c r="I32" s="452"/>
      <c r="J32" s="452"/>
      <c r="K32" s="838"/>
      <c r="L32" s="838"/>
      <c r="M32" s="30"/>
      <c r="N32" s="337"/>
    </row>
    <row r="33" spans="2:13" x14ac:dyDescent="0.25">
      <c r="B33" s="265" t="str">
        <f>ESCOPO!A26</f>
        <v>3.1.1</v>
      </c>
      <c r="C33" s="274" t="str">
        <f>ESCOPO!B26</f>
        <v>ART por valor do Contrato / Obra / Serviço até R$15.000,00</v>
      </c>
      <c r="D33" s="28" t="str">
        <f>ESCOPO!C26</f>
        <v>CPU-06</v>
      </c>
      <c r="E33" s="28" t="str">
        <f>ESCOPO!D26</f>
        <v>CREA-MG</v>
      </c>
      <c r="F33" s="27" t="str">
        <f>ESCOPO!G26</f>
        <v>un</v>
      </c>
      <c r="G33" s="27">
        <f>ESCOPO!H26</f>
        <v>0</v>
      </c>
      <c r="H33" s="568">
        <f>ESCOPO!I26</f>
        <v>108.39</v>
      </c>
      <c r="I33" s="457" t="s">
        <v>38</v>
      </c>
      <c r="J33" s="566">
        <f>H33*$L$10</f>
        <v>136.10616438356166</v>
      </c>
      <c r="K33" s="811">
        <f t="shared" ref="K33:K34" si="5">TRUNC(G33*J33,2)</f>
        <v>0</v>
      </c>
      <c r="L33" s="812"/>
      <c r="M33" s="30"/>
    </row>
    <row r="34" spans="2:13" x14ac:dyDescent="0.25">
      <c r="B34" s="265" t="str">
        <f>ESCOPO!A27</f>
        <v>3.1.2</v>
      </c>
      <c r="C34" s="274" t="str">
        <f>ESCOPO!B27</f>
        <v>ART por valor do Contrato / Obra / Serviço acima de R$15.000,00</v>
      </c>
      <c r="D34" s="28" t="str">
        <f>ESCOPO!C27</f>
        <v>CPU-07</v>
      </c>
      <c r="E34" s="28" t="str">
        <f>ESCOPO!D27</f>
        <v>CREA-MG</v>
      </c>
      <c r="F34" s="27" t="str">
        <f>ESCOPO!G27</f>
        <v>un</v>
      </c>
      <c r="G34" s="27">
        <f>ESCOPO!H27</f>
        <v>2</v>
      </c>
      <c r="H34" s="568">
        <f>ESCOPO!I27</f>
        <v>285.58999999999997</v>
      </c>
      <c r="I34" s="457" t="s">
        <v>38</v>
      </c>
      <c r="J34" s="566">
        <f>H34*$L$10</f>
        <v>358.61757990867585</v>
      </c>
      <c r="K34" s="811">
        <f t="shared" si="5"/>
        <v>717.23</v>
      </c>
      <c r="L34" s="812"/>
      <c r="M34" s="30"/>
    </row>
    <row r="35" spans="2:13" x14ac:dyDescent="0.25">
      <c r="B35" s="359"/>
      <c r="C35" s="274"/>
      <c r="D35" s="28"/>
      <c r="E35" s="28"/>
      <c r="F35" s="27"/>
      <c r="G35" s="27"/>
      <c r="H35" s="341"/>
      <c r="I35" s="452"/>
      <c r="J35" s="452"/>
      <c r="K35" s="838"/>
      <c r="L35" s="838"/>
      <c r="M35" s="30"/>
    </row>
    <row r="36" spans="2:13" x14ac:dyDescent="0.25">
      <c r="B36" s="833" t="s">
        <v>39</v>
      </c>
      <c r="C36" s="834"/>
      <c r="D36" s="834"/>
      <c r="E36" s="834"/>
      <c r="F36" s="834"/>
      <c r="G36" s="834"/>
      <c r="H36" s="834"/>
      <c r="I36" s="446"/>
      <c r="J36" s="446"/>
      <c r="K36" s="835">
        <f>SUBTOTAL(9,K32:L35)</f>
        <v>717.23</v>
      </c>
      <c r="L36" s="827"/>
      <c r="M36" s="30"/>
    </row>
    <row r="37" spans="2:13" s="31" customFormat="1" ht="27" customHeight="1" x14ac:dyDescent="0.25">
      <c r="B37" s="830" t="s">
        <v>40</v>
      </c>
      <c r="C37" s="831"/>
      <c r="D37" s="831"/>
      <c r="E37" s="831"/>
      <c r="F37" s="831"/>
      <c r="G37" s="831"/>
      <c r="H37" s="832"/>
      <c r="I37" s="453"/>
      <c r="J37" s="453"/>
      <c r="K37" s="836">
        <f>SUBTOTAL(9,K15:L36)</f>
        <v>95976.88</v>
      </c>
      <c r="L37" s="837"/>
      <c r="M37" s="30"/>
    </row>
    <row r="39" spans="2:13" x14ac:dyDescent="0.25">
      <c r="H39" s="343"/>
      <c r="I39" s="343"/>
      <c r="J39" s="343"/>
      <c r="K39" s="278"/>
      <c r="L39" s="277"/>
    </row>
    <row r="40" spans="2:13" x14ac:dyDescent="0.25">
      <c r="H40" s="343"/>
      <c r="I40" s="343"/>
      <c r="J40" s="343"/>
      <c r="K40" s="343"/>
      <c r="L40" s="344"/>
    </row>
    <row r="41" spans="2:13" x14ac:dyDescent="0.25">
      <c r="L41" s="32"/>
    </row>
    <row r="44" spans="2:13" x14ac:dyDescent="0.25">
      <c r="L44" s="32"/>
    </row>
    <row r="45" spans="2:13" x14ac:dyDescent="0.25">
      <c r="L45" s="32"/>
    </row>
  </sheetData>
  <mergeCells count="36">
    <mergeCell ref="B37:H37"/>
    <mergeCell ref="B36:H36"/>
    <mergeCell ref="K36:L36"/>
    <mergeCell ref="K18:L18"/>
    <mergeCell ref="K20:L20"/>
    <mergeCell ref="K19:L19"/>
    <mergeCell ref="K37:L37"/>
    <mergeCell ref="K34:L34"/>
    <mergeCell ref="K35:L35"/>
    <mergeCell ref="K32:L32"/>
    <mergeCell ref="K33:L33"/>
    <mergeCell ref="K31:L31"/>
    <mergeCell ref="K21:L21"/>
    <mergeCell ref="K22:L22"/>
    <mergeCell ref="B30:H30"/>
    <mergeCell ref="B22:H22"/>
    <mergeCell ref="K23:L23"/>
    <mergeCell ref="K30:L30"/>
    <mergeCell ref="K29:L29"/>
    <mergeCell ref="K27:L27"/>
    <mergeCell ref="K28:L28"/>
    <mergeCell ref="K24:L24"/>
    <mergeCell ref="K25:L25"/>
    <mergeCell ref="K26:L26"/>
    <mergeCell ref="K3:L3"/>
    <mergeCell ref="K4:L4"/>
    <mergeCell ref="K5:L5"/>
    <mergeCell ref="K6:L6"/>
    <mergeCell ref="K17:L17"/>
    <mergeCell ref="K16:L16"/>
    <mergeCell ref="B8:L8"/>
    <mergeCell ref="B9:C9"/>
    <mergeCell ref="B10:C10"/>
    <mergeCell ref="K14:L14"/>
    <mergeCell ref="K15:L15"/>
    <mergeCell ref="B11:C13"/>
  </mergeCells>
  <printOptions horizontalCentered="1"/>
  <pageMargins left="0.25" right="0.25" top="0.75" bottom="0.75" header="0.3" footer="0.3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EBB6-747F-459E-9AE7-B4180FE23C4B}">
  <sheetPr>
    <tabColor rgb="FF548235"/>
    <pageSetUpPr fitToPage="1"/>
  </sheetPr>
  <dimension ref="A1:O43"/>
  <sheetViews>
    <sheetView workbookViewId="0">
      <selection activeCell="H44" sqref="A1:H44"/>
    </sheetView>
  </sheetViews>
  <sheetFormatPr defaultColWidth="8.7109375" defaultRowHeight="15" x14ac:dyDescent="0.25"/>
  <cols>
    <col min="1" max="2" width="2.42578125" customWidth="1"/>
    <col min="3" max="3" width="32.42578125" customWidth="1"/>
    <col min="4" max="4" width="30.85546875" customWidth="1"/>
    <col min="5" max="5" width="17.42578125" customWidth="1"/>
    <col min="6" max="6" width="15.85546875" customWidth="1"/>
    <col min="7" max="7" width="15" customWidth="1"/>
    <col min="8" max="8" width="3.7109375" customWidth="1"/>
    <col min="10" max="10" width="12.7109375" customWidth="1"/>
    <col min="11" max="11" width="9.42578125" customWidth="1"/>
    <col min="12" max="12" width="10.85546875" customWidth="1"/>
    <col min="13" max="13" width="84.28515625" customWidth="1"/>
    <col min="14" max="14" width="8.42578125" customWidth="1"/>
    <col min="15" max="15" width="13.7109375" customWidth="1"/>
  </cols>
  <sheetData>
    <row r="1" spans="1:13" x14ac:dyDescent="0.25">
      <c r="A1" s="841"/>
      <c r="B1" s="841"/>
      <c r="C1" s="841"/>
      <c r="D1" s="1"/>
      <c r="E1" s="1"/>
      <c r="F1" s="1"/>
      <c r="G1" s="1"/>
      <c r="H1" s="1"/>
    </row>
    <row r="2" spans="1:13" x14ac:dyDescent="0.25">
      <c r="A2" s="841"/>
      <c r="B2" s="842"/>
      <c r="C2" s="843" t="s">
        <v>41</v>
      </c>
      <c r="D2" s="844"/>
      <c r="E2" s="844"/>
      <c r="F2" s="844"/>
      <c r="G2" s="845"/>
      <c r="H2" s="1"/>
    </row>
    <row r="3" spans="1:13" x14ac:dyDescent="0.25">
      <c r="A3" s="841"/>
      <c r="B3" s="842"/>
      <c r="C3" s="846"/>
      <c r="D3" s="847"/>
      <c r="E3" s="847"/>
      <c r="F3" s="847"/>
      <c r="G3" s="848"/>
      <c r="H3" s="1"/>
    </row>
    <row r="4" spans="1:13" x14ac:dyDescent="0.25">
      <c r="A4" s="841"/>
      <c r="B4" s="841"/>
      <c r="C4" s="584"/>
      <c r="D4" s="1"/>
      <c r="E4" s="1"/>
      <c r="F4" s="1"/>
      <c r="G4" s="583"/>
      <c r="H4" s="1"/>
    </row>
    <row r="5" spans="1:13" x14ac:dyDescent="0.25">
      <c r="A5" s="841"/>
      <c r="B5" s="841"/>
      <c r="C5" s="584"/>
      <c r="D5" s="585" t="s">
        <v>42</v>
      </c>
      <c r="E5" s="586" t="s">
        <v>8</v>
      </c>
      <c r="F5" s="1"/>
      <c r="G5" s="587" t="s">
        <v>362</v>
      </c>
      <c r="H5" s="1"/>
      <c r="J5" s="588" t="s">
        <v>67</v>
      </c>
    </row>
    <row r="6" spans="1:13" x14ac:dyDescent="0.25">
      <c r="A6" s="1"/>
      <c r="B6" s="1"/>
      <c r="C6" s="584"/>
      <c r="D6" s="589" t="s">
        <v>363</v>
      </c>
      <c r="E6" s="590" t="s">
        <v>67</v>
      </c>
      <c r="F6" s="591" t="str">
        <f>IF(OR(E6="",E6=0),"Preencher","")</f>
        <v/>
      </c>
      <c r="G6" s="592"/>
      <c r="H6" s="1"/>
      <c r="J6" s="588" t="s">
        <v>66</v>
      </c>
    </row>
    <row r="7" spans="1:13" x14ac:dyDescent="0.25">
      <c r="A7" s="841"/>
      <c r="B7" s="841"/>
      <c r="C7" s="584"/>
      <c r="D7" s="593" t="s">
        <v>43</v>
      </c>
      <c r="E7" s="594">
        <f>IF(E6="MENSALISTA",[4]ENC_SOCIAIS!D42,IF(E6="HORISTA",[4]ENC_SOCIAIS!C42,0))</f>
        <v>0.7382780000000001</v>
      </c>
      <c r="F7" s="1"/>
      <c r="G7" s="583"/>
      <c r="H7" s="1"/>
    </row>
    <row r="8" spans="1:13" x14ac:dyDescent="0.25">
      <c r="A8" s="841"/>
      <c r="B8" s="841"/>
      <c r="C8" s="584"/>
      <c r="D8" s="593" t="s">
        <v>44</v>
      </c>
      <c r="E8" s="595">
        <v>0.2</v>
      </c>
      <c r="F8" s="591" t="str">
        <f>IF(OR(E8="",E8=0),"Preencher","")</f>
        <v/>
      </c>
      <c r="G8" s="583"/>
      <c r="H8" s="1"/>
      <c r="J8" s="49" t="s">
        <v>45</v>
      </c>
    </row>
    <row r="9" spans="1:13" x14ac:dyDescent="0.25">
      <c r="A9" s="841"/>
      <c r="B9" s="841"/>
      <c r="C9" s="584"/>
      <c r="D9" s="593" t="s">
        <v>46</v>
      </c>
      <c r="E9" s="595">
        <v>0.1</v>
      </c>
      <c r="F9" s="591" t="str">
        <f>IF(OR(E9="",E9=0),"Preencher","")</f>
        <v/>
      </c>
      <c r="G9" s="583"/>
      <c r="H9" s="1"/>
      <c r="J9" s="49" t="s">
        <v>47</v>
      </c>
    </row>
    <row r="10" spans="1:13" x14ac:dyDescent="0.25">
      <c r="A10" s="841"/>
      <c r="B10" s="841"/>
      <c r="C10" s="584"/>
      <c r="D10" s="593" t="s">
        <v>48</v>
      </c>
      <c r="E10" s="48">
        <f>E20</f>
        <v>0.14155251141552516</v>
      </c>
      <c r="F10" s="1"/>
      <c r="G10" s="583"/>
      <c r="H10" s="1"/>
    </row>
    <row r="11" spans="1:13" x14ac:dyDescent="0.25">
      <c r="A11" s="841"/>
      <c r="B11" s="841"/>
      <c r="C11" s="584"/>
      <c r="D11" s="596" t="s">
        <v>49</v>
      </c>
      <c r="E11" s="597">
        <f>(1+E7+E8)*(1+E9)*(1+E10)</f>
        <v>2.4339107305936074</v>
      </c>
      <c r="F11" s="1"/>
      <c r="G11" s="583"/>
      <c r="H11" s="1"/>
      <c r="J11" s="598" t="s">
        <v>390</v>
      </c>
    </row>
    <row r="12" spans="1:13" x14ac:dyDescent="0.25">
      <c r="A12" s="841"/>
      <c r="B12" s="841"/>
      <c r="C12" s="584"/>
      <c r="D12" s="596" t="s">
        <v>38</v>
      </c>
      <c r="E12" s="597">
        <f>(1+E9)*(1+E10)</f>
        <v>1.2557077625570778</v>
      </c>
      <c r="F12" s="1"/>
      <c r="G12" s="583"/>
      <c r="H12" s="1"/>
      <c r="J12" s="598"/>
    </row>
    <row r="13" spans="1:13" x14ac:dyDescent="0.25">
      <c r="A13" s="841"/>
      <c r="B13" s="841"/>
      <c r="C13" s="584"/>
      <c r="D13" s="50"/>
      <c r="E13" s="1"/>
      <c r="F13" s="1"/>
      <c r="G13" s="583"/>
      <c r="H13" s="1"/>
    </row>
    <row r="14" spans="1:13" x14ac:dyDescent="0.25">
      <c r="A14" s="841"/>
      <c r="B14" s="841"/>
      <c r="C14" s="584"/>
      <c r="D14" s="599" t="s">
        <v>50</v>
      </c>
      <c r="E14" s="599"/>
      <c r="F14" s="600"/>
      <c r="G14" s="583"/>
      <c r="H14" s="1"/>
      <c r="J14" s="49"/>
      <c r="K14" s="49"/>
      <c r="L14" s="49"/>
      <c r="M14" s="49"/>
    </row>
    <row r="15" spans="1:13" ht="18" x14ac:dyDescent="0.3">
      <c r="A15" s="841"/>
      <c r="B15" s="841"/>
      <c r="C15" s="601" t="s">
        <v>51</v>
      </c>
      <c r="D15" s="51"/>
      <c r="E15" s="52"/>
      <c r="F15" s="600"/>
      <c r="G15" s="583"/>
      <c r="H15" s="1"/>
      <c r="J15" s="100"/>
      <c r="K15" s="49"/>
      <c r="L15" s="49"/>
      <c r="M15" s="49"/>
    </row>
    <row r="16" spans="1:13" x14ac:dyDescent="0.25">
      <c r="A16" s="841"/>
      <c r="B16" s="842"/>
      <c r="C16" s="853" t="s">
        <v>364</v>
      </c>
      <c r="D16" s="593" t="s">
        <v>54</v>
      </c>
      <c r="E16" s="602">
        <v>1.3200000000000002E-2</v>
      </c>
      <c r="F16" s="591" t="str">
        <f t="shared" ref="F16:F18" si="0">IF(OR(E16="",E16=0),"Preencher","")</f>
        <v/>
      </c>
      <c r="G16" s="583"/>
      <c r="H16" s="1"/>
      <c r="J16" s="49"/>
      <c r="K16" s="49"/>
      <c r="L16" s="49"/>
      <c r="M16" s="49"/>
    </row>
    <row r="17" spans="1:15" x14ac:dyDescent="0.25">
      <c r="A17" s="841"/>
      <c r="B17" s="842"/>
      <c r="C17" s="853"/>
      <c r="D17" s="593" t="s">
        <v>55</v>
      </c>
      <c r="E17" s="603">
        <v>6.08E-2</v>
      </c>
      <c r="F17" s="591" t="str">
        <f t="shared" si="0"/>
        <v/>
      </c>
      <c r="G17" s="583"/>
      <c r="H17" s="1"/>
      <c r="J17" s="49"/>
      <c r="K17" s="49"/>
      <c r="L17" s="49"/>
      <c r="M17" s="49"/>
    </row>
    <row r="18" spans="1:15" x14ac:dyDescent="0.25">
      <c r="A18" s="841"/>
      <c r="B18" s="842"/>
      <c r="C18" s="853"/>
      <c r="D18" s="604" t="s">
        <v>56</v>
      </c>
      <c r="E18" s="595">
        <v>0.05</v>
      </c>
      <c r="F18" s="591" t="str">
        <f t="shared" si="0"/>
        <v/>
      </c>
      <c r="G18" s="605"/>
      <c r="H18" s="1"/>
      <c r="J18" s="49"/>
      <c r="K18" s="49"/>
      <c r="L18" s="49"/>
      <c r="M18" s="49"/>
      <c r="N18" s="49"/>
      <c r="O18" s="49"/>
    </row>
    <row r="19" spans="1:15" x14ac:dyDescent="0.25">
      <c r="A19" s="841"/>
      <c r="B19" s="841"/>
      <c r="C19" s="584"/>
      <c r="D19" s="604"/>
      <c r="E19" s="53"/>
      <c r="F19" s="1"/>
      <c r="G19" s="583"/>
      <c r="H19" s="1"/>
      <c r="J19" s="101"/>
      <c r="K19" s="101"/>
      <c r="L19" s="101"/>
      <c r="M19" s="101"/>
      <c r="N19" s="49"/>
      <c r="O19" s="49"/>
    </row>
    <row r="20" spans="1:15" x14ac:dyDescent="0.25">
      <c r="A20" s="841"/>
      <c r="B20" s="841"/>
      <c r="C20" s="584"/>
      <c r="D20" s="606" t="s">
        <v>57</v>
      </c>
      <c r="E20" s="607">
        <f>(1/(1-E16-E17-E18))-1</f>
        <v>0.14155251141552516</v>
      </c>
      <c r="F20" s="1"/>
      <c r="G20" s="583"/>
      <c r="H20" s="1"/>
      <c r="J20" s="49"/>
      <c r="K20" s="49"/>
      <c r="L20" s="49"/>
      <c r="M20" s="49"/>
      <c r="N20" s="99"/>
      <c r="O20" s="49"/>
    </row>
    <row r="21" spans="1:15" x14ac:dyDescent="0.25">
      <c r="A21" s="841"/>
      <c r="B21" s="841"/>
      <c r="C21" s="608"/>
      <c r="D21" s="609"/>
      <c r="E21" s="609"/>
      <c r="F21" s="609"/>
      <c r="G21" s="610"/>
      <c r="H21" s="1"/>
      <c r="J21" s="49"/>
      <c r="K21" s="49"/>
      <c r="L21" s="49"/>
      <c r="M21" s="49"/>
      <c r="N21" s="99"/>
      <c r="O21" s="49"/>
    </row>
    <row r="22" spans="1:15" ht="27.75" customHeight="1" x14ac:dyDescent="0.25">
      <c r="C22" s="854" t="s">
        <v>58</v>
      </c>
      <c r="D22" s="854"/>
      <c r="E22" s="854"/>
      <c r="F22" s="854"/>
      <c r="G22" s="854"/>
      <c r="N22" s="99"/>
      <c r="O22" s="49"/>
    </row>
    <row r="23" spans="1:15" ht="8.25" customHeight="1" x14ac:dyDescent="0.25">
      <c r="C23" s="855"/>
      <c r="D23" s="856"/>
      <c r="E23" s="856"/>
      <c r="F23" s="856"/>
      <c r="G23" s="857"/>
    </row>
    <row r="24" spans="1:15" ht="15" customHeight="1" x14ac:dyDescent="0.25">
      <c r="C24" s="849" t="s">
        <v>365</v>
      </c>
      <c r="D24" s="850"/>
      <c r="E24" s="851"/>
      <c r="F24" s="851"/>
      <c r="G24" s="852"/>
    </row>
    <row r="25" spans="1:15" ht="15" customHeight="1" x14ac:dyDescent="0.25">
      <c r="C25" s="849" t="s">
        <v>366</v>
      </c>
      <c r="D25" s="850"/>
      <c r="E25" s="611"/>
      <c r="F25" s="611"/>
      <c r="G25" s="612"/>
    </row>
    <row r="26" spans="1:15" ht="15" customHeight="1" x14ac:dyDescent="0.25">
      <c r="C26" s="849" t="s">
        <v>367</v>
      </c>
      <c r="D26" s="850"/>
      <c r="E26" s="851"/>
      <c r="F26" s="851"/>
      <c r="G26" s="852"/>
    </row>
    <row r="27" spans="1:15" ht="15" customHeight="1" x14ac:dyDescent="0.25">
      <c r="C27" s="860" t="s">
        <v>59</v>
      </c>
      <c r="D27" s="861"/>
      <c r="E27" s="861"/>
      <c r="F27" s="861"/>
      <c r="G27" s="862"/>
    </row>
    <row r="28" spans="1:15" ht="15" customHeight="1" x14ac:dyDescent="0.25">
      <c r="C28" s="613" t="s">
        <v>368</v>
      </c>
      <c r="D28" s="863" t="s">
        <v>369</v>
      </c>
      <c r="E28" s="863"/>
      <c r="F28" s="863"/>
      <c r="G28" s="864"/>
    </row>
    <row r="29" spans="1:15" ht="15" customHeight="1" x14ac:dyDescent="0.25">
      <c r="C29" s="613" t="s">
        <v>370</v>
      </c>
      <c r="D29" s="858" t="s">
        <v>371</v>
      </c>
      <c r="E29" s="858"/>
      <c r="F29" s="858"/>
      <c r="G29" s="859"/>
    </row>
    <row r="30" spans="1:15" ht="15" customHeight="1" x14ac:dyDescent="0.25">
      <c r="C30" s="613" t="s">
        <v>372</v>
      </c>
      <c r="D30" s="858" t="s">
        <v>49</v>
      </c>
      <c r="E30" s="858"/>
      <c r="F30" s="858"/>
      <c r="G30" s="859"/>
    </row>
    <row r="31" spans="1:15" ht="15" customHeight="1" x14ac:dyDescent="0.25">
      <c r="C31" s="613" t="s">
        <v>373</v>
      </c>
      <c r="D31" s="858" t="s">
        <v>374</v>
      </c>
      <c r="E31" s="858"/>
      <c r="F31" s="858"/>
      <c r="G31" s="859"/>
    </row>
    <row r="32" spans="1:15" ht="32.25" customHeight="1" x14ac:dyDescent="0.25">
      <c r="C32" s="613" t="s">
        <v>375</v>
      </c>
      <c r="D32" s="858" t="s">
        <v>376</v>
      </c>
      <c r="E32" s="858"/>
      <c r="F32" s="858"/>
      <c r="G32" s="859"/>
      <c r="J32" s="614"/>
    </row>
    <row r="33" spans="3:7" ht="30" customHeight="1" x14ac:dyDescent="0.25">
      <c r="C33" s="615" t="s">
        <v>377</v>
      </c>
      <c r="D33" s="865" t="s">
        <v>378</v>
      </c>
      <c r="E33" s="865"/>
      <c r="F33" s="865"/>
      <c r="G33" s="866"/>
    </row>
    <row r="34" spans="3:7" x14ac:dyDescent="0.25">
      <c r="C34" s="615" t="s">
        <v>379</v>
      </c>
      <c r="D34" s="865" t="s">
        <v>380</v>
      </c>
      <c r="E34" s="865"/>
      <c r="F34" s="865"/>
      <c r="G34" s="866"/>
    </row>
    <row r="35" spans="3:7" ht="24.75" customHeight="1" x14ac:dyDescent="0.25">
      <c r="C35" s="613" t="s">
        <v>381</v>
      </c>
      <c r="D35" s="858" t="s">
        <v>382</v>
      </c>
      <c r="E35" s="858"/>
      <c r="F35" s="858"/>
      <c r="G35" s="859"/>
    </row>
    <row r="36" spans="3:7" ht="15" customHeight="1" x14ac:dyDescent="0.25">
      <c r="C36" s="613" t="s">
        <v>383</v>
      </c>
      <c r="D36" s="870" t="s">
        <v>384</v>
      </c>
      <c r="E36" s="870"/>
      <c r="F36" s="870"/>
      <c r="G36" s="871"/>
    </row>
    <row r="37" spans="3:7" ht="15" customHeight="1" x14ac:dyDescent="0.25">
      <c r="C37" s="872"/>
      <c r="D37" s="872"/>
      <c r="E37" s="872"/>
      <c r="F37" s="872"/>
      <c r="G37" s="872"/>
    </row>
    <row r="38" spans="3:7" x14ac:dyDescent="0.25">
      <c r="C38" s="616" t="s">
        <v>60</v>
      </c>
      <c r="D38" s="616"/>
      <c r="E38" s="616"/>
      <c r="F38" s="616"/>
      <c r="G38" s="616"/>
    </row>
    <row r="39" spans="3:7" ht="84.75" customHeight="1" x14ac:dyDescent="0.25">
      <c r="C39" s="873" t="s">
        <v>385</v>
      </c>
      <c r="D39" s="873"/>
      <c r="E39" s="873"/>
      <c r="F39" s="873"/>
      <c r="G39" s="873"/>
    </row>
    <row r="40" spans="3:7" ht="108" customHeight="1" x14ac:dyDescent="0.25">
      <c r="C40" s="874" t="s">
        <v>386</v>
      </c>
      <c r="D40" s="874"/>
      <c r="E40" s="874"/>
      <c r="F40" s="874"/>
      <c r="G40" s="874"/>
    </row>
    <row r="41" spans="3:7" ht="21" customHeight="1" x14ac:dyDescent="0.25">
      <c r="C41" s="875" t="s">
        <v>387</v>
      </c>
      <c r="D41" s="875"/>
      <c r="E41" s="875"/>
      <c r="F41" s="875"/>
      <c r="G41" s="875"/>
    </row>
    <row r="42" spans="3:7" ht="21" customHeight="1" x14ac:dyDescent="0.25">
      <c r="C42" s="876" t="s">
        <v>388</v>
      </c>
      <c r="D42" s="876"/>
      <c r="E42" s="876"/>
      <c r="F42" s="876"/>
      <c r="G42" s="876"/>
    </row>
    <row r="43" spans="3:7" ht="100.5" customHeight="1" x14ac:dyDescent="0.25">
      <c r="C43" s="867" t="s">
        <v>389</v>
      </c>
      <c r="D43" s="868"/>
      <c r="E43" s="868"/>
      <c r="F43" s="868"/>
      <c r="G43" s="869"/>
    </row>
  </sheetData>
  <protectedRanges>
    <protectedRange sqref="E18" name="Range3"/>
    <protectedRange sqref="E16:E17" name="Range2"/>
    <protectedRange sqref="E8:E9" name="Range1"/>
    <protectedRange sqref="E6" name="Range1_1"/>
    <protectedRange sqref="E7" name="Range1_2"/>
  </protectedRanges>
  <mergeCells count="45">
    <mergeCell ref="C43:G43"/>
    <mergeCell ref="D36:G36"/>
    <mergeCell ref="C37:G37"/>
    <mergeCell ref="C39:G39"/>
    <mergeCell ref="C40:G40"/>
    <mergeCell ref="C41:G41"/>
    <mergeCell ref="C42:G42"/>
    <mergeCell ref="D35:G35"/>
    <mergeCell ref="C25:D25"/>
    <mergeCell ref="C26:D26"/>
    <mergeCell ref="E26:G26"/>
    <mergeCell ref="C27:G27"/>
    <mergeCell ref="D28:G28"/>
    <mergeCell ref="D29:G29"/>
    <mergeCell ref="D30:G30"/>
    <mergeCell ref="D31:G31"/>
    <mergeCell ref="D32:G32"/>
    <mergeCell ref="D33:G33"/>
    <mergeCell ref="D34:G34"/>
    <mergeCell ref="C24:D24"/>
    <mergeCell ref="E24:G24"/>
    <mergeCell ref="A13:B13"/>
    <mergeCell ref="A14:B14"/>
    <mergeCell ref="A15:B15"/>
    <mergeCell ref="A16:B16"/>
    <mergeCell ref="C16:C18"/>
    <mergeCell ref="A17:B17"/>
    <mergeCell ref="A18:B18"/>
    <mergeCell ref="A19:B19"/>
    <mergeCell ref="A20:B20"/>
    <mergeCell ref="A21:B21"/>
    <mergeCell ref="C22:G22"/>
    <mergeCell ref="C23:G23"/>
    <mergeCell ref="A12:B12"/>
    <mergeCell ref="A1:C1"/>
    <mergeCell ref="A2:B2"/>
    <mergeCell ref="C2:G3"/>
    <mergeCell ref="A3:B3"/>
    <mergeCell ref="A4:B4"/>
    <mergeCell ref="A5:B5"/>
    <mergeCell ref="A7:B7"/>
    <mergeCell ref="A8:B8"/>
    <mergeCell ref="A9:B9"/>
    <mergeCell ref="A10:B10"/>
    <mergeCell ref="A11:B11"/>
  </mergeCells>
  <dataValidations count="1">
    <dataValidation type="list" allowBlank="1" showInputMessage="1" showErrorMessage="1" sqref="E6" xr:uid="{E4821F5B-4792-4F07-9D8C-E4C54CB907DE}">
      <formula1>$J$5:$J$6</formula1>
    </dataValidation>
  </dataValidations>
  <pageMargins left="0.511811024" right="0.511811024" top="0.78740157499999996" bottom="0.78740157499999996" header="0.31496062000000002" footer="0.31496062000000002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48235"/>
    <pageSetUpPr fitToPage="1"/>
  </sheetPr>
  <dimension ref="A1:F43"/>
  <sheetViews>
    <sheetView topLeftCell="A29" zoomScaleNormal="100" workbookViewId="0">
      <selection activeCell="A43" sqref="A1:F43"/>
    </sheetView>
  </sheetViews>
  <sheetFormatPr defaultColWidth="8.7109375" defaultRowHeight="15" x14ac:dyDescent="0.25"/>
  <cols>
    <col min="1" max="1" width="15.42578125" bestFit="1" customWidth="1"/>
    <col min="2" max="2" width="40.5703125" customWidth="1"/>
    <col min="3" max="6" width="10.42578125" customWidth="1"/>
  </cols>
  <sheetData>
    <row r="1" spans="1:6" x14ac:dyDescent="0.25">
      <c r="A1" s="878" t="s">
        <v>61</v>
      </c>
      <c r="B1" s="878"/>
      <c r="C1" s="878"/>
      <c r="D1" s="878"/>
      <c r="E1" s="878"/>
      <c r="F1" s="878"/>
    </row>
    <row r="2" spans="1:6" ht="15.75" x14ac:dyDescent="0.25">
      <c r="A2" s="879"/>
      <c r="B2" s="879"/>
      <c r="C2" s="879"/>
      <c r="D2" s="879"/>
      <c r="E2" s="879"/>
      <c r="F2" s="879"/>
    </row>
    <row r="3" spans="1:6" ht="15.75" x14ac:dyDescent="0.25">
      <c r="A3" s="529" t="s">
        <v>62</v>
      </c>
      <c r="B3" s="880" t="s">
        <v>391</v>
      </c>
      <c r="C3" s="880"/>
      <c r="D3" s="880"/>
      <c r="E3" s="880"/>
      <c r="F3" s="880"/>
    </row>
    <row r="4" spans="1:6" ht="15.75" x14ac:dyDescent="0.25">
      <c r="A4" s="881" t="s">
        <v>63</v>
      </c>
      <c r="B4" s="882"/>
      <c r="C4" s="882"/>
      <c r="D4" s="531"/>
      <c r="E4" s="531"/>
      <c r="F4" s="532"/>
    </row>
    <row r="5" spans="1:6" x14ac:dyDescent="0.25">
      <c r="A5" s="533"/>
      <c r="B5" s="533"/>
      <c r="C5" s="883" t="s">
        <v>64</v>
      </c>
      <c r="D5" s="884"/>
      <c r="E5" s="883" t="s">
        <v>65</v>
      </c>
      <c r="F5" s="884"/>
    </row>
    <row r="6" spans="1:6" x14ac:dyDescent="0.25">
      <c r="A6" s="534" t="s">
        <v>27</v>
      </c>
      <c r="B6" s="534" t="s">
        <v>7</v>
      </c>
      <c r="C6" s="535" t="s">
        <v>66</v>
      </c>
      <c r="D6" s="535" t="s">
        <v>67</v>
      </c>
      <c r="E6" s="535" t="s">
        <v>66</v>
      </c>
      <c r="F6" s="535" t="s">
        <v>67</v>
      </c>
    </row>
    <row r="7" spans="1:6" x14ac:dyDescent="0.25">
      <c r="A7" s="536"/>
      <c r="B7" s="536"/>
      <c r="C7" s="537" t="s">
        <v>8</v>
      </c>
      <c r="D7" s="537" t="s">
        <v>8</v>
      </c>
      <c r="E7" s="537" t="s">
        <v>8</v>
      </c>
      <c r="F7" s="537" t="s">
        <v>8</v>
      </c>
    </row>
    <row r="8" spans="1:6" ht="15.75" x14ac:dyDescent="0.25">
      <c r="A8" s="530" t="s">
        <v>68</v>
      </c>
      <c r="B8" s="538"/>
      <c r="C8" s="531"/>
      <c r="D8" s="531"/>
      <c r="E8" s="531"/>
      <c r="F8" s="532"/>
    </row>
    <row r="9" spans="1:6" x14ac:dyDescent="0.25">
      <c r="A9" s="539" t="s">
        <v>69</v>
      </c>
      <c r="B9" s="539" t="s">
        <v>70</v>
      </c>
      <c r="C9" s="540">
        <v>0.1</v>
      </c>
      <c r="D9" s="540">
        <v>0.1</v>
      </c>
      <c r="E9" s="540">
        <v>0.2</v>
      </c>
      <c r="F9" s="540">
        <v>0.2</v>
      </c>
    </row>
    <row r="10" spans="1:6" x14ac:dyDescent="0.25">
      <c r="A10" s="541" t="s">
        <v>71</v>
      </c>
      <c r="B10" s="541" t="s">
        <v>72</v>
      </c>
      <c r="C10" s="542">
        <v>1.4999999999999999E-2</v>
      </c>
      <c r="D10" s="542">
        <v>1.4999999999999999E-2</v>
      </c>
      <c r="E10" s="542">
        <v>1.4999999999999999E-2</v>
      </c>
      <c r="F10" s="542">
        <v>1.4999999999999999E-2</v>
      </c>
    </row>
    <row r="11" spans="1:6" x14ac:dyDescent="0.25">
      <c r="A11" s="539" t="s">
        <v>73</v>
      </c>
      <c r="B11" s="539" t="s">
        <v>74</v>
      </c>
      <c r="C11" s="540">
        <v>0.01</v>
      </c>
      <c r="D11" s="540">
        <v>0.01</v>
      </c>
      <c r="E11" s="540">
        <v>0.01</v>
      </c>
      <c r="F11" s="540">
        <v>0.01</v>
      </c>
    </row>
    <row r="12" spans="1:6" x14ac:dyDescent="0.25">
      <c r="A12" s="541" t="s">
        <v>75</v>
      </c>
      <c r="B12" s="541" t="s">
        <v>76</v>
      </c>
      <c r="C12" s="542">
        <v>2E-3</v>
      </c>
      <c r="D12" s="542">
        <v>2E-3</v>
      </c>
      <c r="E12" s="542">
        <v>2E-3</v>
      </c>
      <c r="F12" s="542">
        <v>2E-3</v>
      </c>
    </row>
    <row r="13" spans="1:6" x14ac:dyDescent="0.25">
      <c r="A13" s="539" t="s">
        <v>77</v>
      </c>
      <c r="B13" s="539" t="s">
        <v>78</v>
      </c>
      <c r="C13" s="540">
        <v>6.0000000000000001E-3</v>
      </c>
      <c r="D13" s="540">
        <v>6.0000000000000001E-3</v>
      </c>
      <c r="E13" s="540">
        <v>6.0000000000000001E-3</v>
      </c>
      <c r="F13" s="540">
        <v>6.0000000000000001E-3</v>
      </c>
    </row>
    <row r="14" spans="1:6" x14ac:dyDescent="0.25">
      <c r="A14" s="541" t="s">
        <v>79</v>
      </c>
      <c r="B14" s="541" t="s">
        <v>80</v>
      </c>
      <c r="C14" s="542">
        <v>2.5000000000000001E-2</v>
      </c>
      <c r="D14" s="542">
        <v>2.5000000000000001E-2</v>
      </c>
      <c r="E14" s="542">
        <v>2.5000000000000001E-2</v>
      </c>
      <c r="F14" s="542">
        <v>2.5000000000000001E-2</v>
      </c>
    </row>
    <row r="15" spans="1:6" x14ac:dyDescent="0.25">
      <c r="A15" s="539" t="s">
        <v>81</v>
      </c>
      <c r="B15" s="539" t="s">
        <v>82</v>
      </c>
      <c r="C15" s="540">
        <v>0.03</v>
      </c>
      <c r="D15" s="540">
        <v>0.03</v>
      </c>
      <c r="E15" s="540">
        <v>0.03</v>
      </c>
      <c r="F15" s="540">
        <v>0.03</v>
      </c>
    </row>
    <row r="16" spans="1:6" x14ac:dyDescent="0.25">
      <c r="A16" s="541" t="s">
        <v>83</v>
      </c>
      <c r="B16" s="541" t="s">
        <v>84</v>
      </c>
      <c r="C16" s="542">
        <v>0.08</v>
      </c>
      <c r="D16" s="542">
        <v>0.08</v>
      </c>
      <c r="E16" s="542">
        <v>0.08</v>
      </c>
      <c r="F16" s="542">
        <v>0.08</v>
      </c>
    </row>
    <row r="17" spans="1:6" x14ac:dyDescent="0.25">
      <c r="A17" s="539" t="s">
        <v>85</v>
      </c>
      <c r="B17" s="539" t="s">
        <v>86</v>
      </c>
      <c r="C17" s="540">
        <v>1.2E-2</v>
      </c>
      <c r="D17" s="540">
        <v>1.2E-2</v>
      </c>
      <c r="E17" s="540">
        <v>1.2E-2</v>
      </c>
      <c r="F17" s="540">
        <v>1.2E-2</v>
      </c>
    </row>
    <row r="18" spans="1:6" x14ac:dyDescent="0.25">
      <c r="A18" s="543" t="s">
        <v>87</v>
      </c>
      <c r="B18" s="621" t="s">
        <v>88</v>
      </c>
      <c r="C18" s="544">
        <f>SUM(C9:C17)</f>
        <v>0.28000000000000003</v>
      </c>
      <c r="D18" s="544">
        <f>SUM(D9:D17)</f>
        <v>0.28000000000000003</v>
      </c>
      <c r="E18" s="544">
        <f>SUM(E9:E17)</f>
        <v>0.38000000000000006</v>
      </c>
      <c r="F18" s="544">
        <f>SUM(F9:F17)</f>
        <v>0.38000000000000006</v>
      </c>
    </row>
    <row r="19" spans="1:6" ht="15.75" x14ac:dyDescent="0.25">
      <c r="A19" s="530" t="s">
        <v>89</v>
      </c>
      <c r="B19" s="538"/>
      <c r="C19" s="531"/>
      <c r="D19" s="531"/>
      <c r="E19" s="531"/>
      <c r="F19" s="532"/>
    </row>
    <row r="20" spans="1:6" x14ac:dyDescent="0.25">
      <c r="A20" s="539" t="s">
        <v>90</v>
      </c>
      <c r="B20" s="539" t="s">
        <v>91</v>
      </c>
      <c r="C20" s="540">
        <v>0.1762</v>
      </c>
      <c r="D20" s="545" t="s">
        <v>92</v>
      </c>
      <c r="E20" s="540">
        <v>0.1762</v>
      </c>
      <c r="F20" s="545" t="s">
        <v>92</v>
      </c>
    </row>
    <row r="21" spans="1:6" x14ac:dyDescent="0.25">
      <c r="A21" s="541" t="s">
        <v>93</v>
      </c>
      <c r="B21" s="541" t="s">
        <v>94</v>
      </c>
      <c r="C21" s="542">
        <v>3.6600000000000001E-2</v>
      </c>
      <c r="D21" s="546" t="s">
        <v>92</v>
      </c>
      <c r="E21" s="542">
        <v>3.6600000000000001E-2</v>
      </c>
      <c r="F21" s="546" t="s">
        <v>92</v>
      </c>
    </row>
    <row r="22" spans="1:6" x14ac:dyDescent="0.25">
      <c r="A22" s="539" t="s">
        <v>95</v>
      </c>
      <c r="B22" s="539" t="s">
        <v>96</v>
      </c>
      <c r="C22" s="540">
        <v>8.8999999999999999E-3</v>
      </c>
      <c r="D22" s="540">
        <v>6.7000000000000002E-3</v>
      </c>
      <c r="E22" s="540">
        <v>8.8999999999999999E-3</v>
      </c>
      <c r="F22" s="540">
        <v>6.7000000000000002E-3</v>
      </c>
    </row>
    <row r="23" spans="1:6" x14ac:dyDescent="0.25">
      <c r="A23" s="541" t="s">
        <v>97</v>
      </c>
      <c r="B23" s="541" t="s">
        <v>98</v>
      </c>
      <c r="C23" s="542">
        <v>0.1096</v>
      </c>
      <c r="D23" s="542">
        <v>8.3099999999999993E-2</v>
      </c>
      <c r="E23" s="542">
        <v>0.1096</v>
      </c>
      <c r="F23" s="542">
        <v>8.3099999999999993E-2</v>
      </c>
    </row>
    <row r="24" spans="1:6" x14ac:dyDescent="0.25">
      <c r="A24" s="539" t="s">
        <v>99</v>
      </c>
      <c r="B24" s="539" t="s">
        <v>100</v>
      </c>
      <c r="C24" s="540">
        <v>6.9999999999999999E-4</v>
      </c>
      <c r="D24" s="540">
        <v>5.0000000000000001E-4</v>
      </c>
      <c r="E24" s="540">
        <v>6.9999999999999999E-4</v>
      </c>
      <c r="F24" s="540">
        <v>5.0000000000000001E-4</v>
      </c>
    </row>
    <row r="25" spans="1:6" x14ac:dyDescent="0.25">
      <c r="A25" s="541" t="s">
        <v>101</v>
      </c>
      <c r="B25" s="541" t="s">
        <v>102</v>
      </c>
      <c r="C25" s="542">
        <v>7.3000000000000001E-3</v>
      </c>
      <c r="D25" s="542">
        <v>5.5999999999999999E-3</v>
      </c>
      <c r="E25" s="542">
        <v>7.3000000000000001E-3</v>
      </c>
      <c r="F25" s="542">
        <v>5.5999999999999999E-3</v>
      </c>
    </row>
    <row r="26" spans="1:6" x14ac:dyDescent="0.25">
      <c r="A26" s="539" t="s">
        <v>103</v>
      </c>
      <c r="B26" s="539" t="s">
        <v>104</v>
      </c>
      <c r="C26" s="540">
        <v>1.14E-2</v>
      </c>
      <c r="D26" s="545" t="s">
        <v>92</v>
      </c>
      <c r="E26" s="540">
        <v>1.14E-2</v>
      </c>
      <c r="F26" s="545" t="s">
        <v>92</v>
      </c>
    </row>
    <row r="27" spans="1:6" x14ac:dyDescent="0.25">
      <c r="A27" s="541" t="s">
        <v>105</v>
      </c>
      <c r="B27" s="541" t="s">
        <v>106</v>
      </c>
      <c r="C27" s="542">
        <v>2.9999999999999997E-4</v>
      </c>
      <c r="D27" s="542">
        <v>2.0000000000000001E-4</v>
      </c>
      <c r="E27" s="542">
        <v>2.9999999999999997E-4</v>
      </c>
      <c r="F27" s="542">
        <v>2.0000000000000001E-4</v>
      </c>
    </row>
    <row r="28" spans="1:6" x14ac:dyDescent="0.25">
      <c r="A28" s="539" t="s">
        <v>107</v>
      </c>
      <c r="B28" s="539" t="s">
        <v>108</v>
      </c>
      <c r="C28" s="540">
        <v>0.12759999999999999</v>
      </c>
      <c r="D28" s="540">
        <v>9.6699999999999994E-2</v>
      </c>
      <c r="E28" s="540">
        <v>0.12759999999999999</v>
      </c>
      <c r="F28" s="540">
        <v>9.6699999999999994E-2</v>
      </c>
    </row>
    <row r="29" spans="1:6" x14ac:dyDescent="0.25">
      <c r="A29" s="541" t="s">
        <v>109</v>
      </c>
      <c r="B29" s="541" t="s">
        <v>110</v>
      </c>
      <c r="C29" s="542">
        <v>4.0000000000000002E-4</v>
      </c>
      <c r="D29" s="542">
        <v>2.9999999999999997E-4</v>
      </c>
      <c r="E29" s="542">
        <v>4.0000000000000002E-4</v>
      </c>
      <c r="F29" s="542">
        <v>2.9999999999999997E-4</v>
      </c>
    </row>
    <row r="30" spans="1:6" x14ac:dyDescent="0.25">
      <c r="A30" s="547" t="s">
        <v>111</v>
      </c>
      <c r="B30" s="620" t="s">
        <v>88</v>
      </c>
      <c r="C30" s="548">
        <f>SUM(C20:C29)</f>
        <v>0.47899999999999998</v>
      </c>
      <c r="D30" s="548">
        <f>SUM(D20:D29)</f>
        <v>0.19309999999999997</v>
      </c>
      <c r="E30" s="548">
        <f>SUM(E20:E29)</f>
        <v>0.47899999999999998</v>
      </c>
      <c r="F30" s="548">
        <f>SUM(F20:F29)</f>
        <v>0.19309999999999997</v>
      </c>
    </row>
    <row r="31" spans="1:6" ht="15.75" x14ac:dyDescent="0.25">
      <c r="A31" s="530" t="s">
        <v>112</v>
      </c>
      <c r="B31" s="538"/>
      <c r="C31" s="531"/>
      <c r="D31" s="531"/>
      <c r="E31" s="531"/>
      <c r="F31" s="532"/>
    </row>
    <row r="32" spans="1:6" x14ac:dyDescent="0.25">
      <c r="A32" s="539" t="s">
        <v>113</v>
      </c>
      <c r="B32" s="539" t="s">
        <v>114</v>
      </c>
      <c r="C32" s="540">
        <v>6.1800000000000001E-2</v>
      </c>
      <c r="D32" s="540">
        <v>4.6800000000000001E-2</v>
      </c>
      <c r="E32" s="540">
        <v>6.1800000000000001E-2</v>
      </c>
      <c r="F32" s="540">
        <v>4.6800000000000001E-2</v>
      </c>
    </row>
    <row r="33" spans="1:6" x14ac:dyDescent="0.25">
      <c r="A33" s="541" t="s">
        <v>115</v>
      </c>
      <c r="B33" s="541" t="s">
        <v>116</v>
      </c>
      <c r="C33" s="542">
        <v>1.6000000000000001E-3</v>
      </c>
      <c r="D33" s="542">
        <v>1.1999999999999999E-3</v>
      </c>
      <c r="E33" s="542">
        <v>1.6000000000000001E-3</v>
      </c>
      <c r="F33" s="542">
        <v>1.1999999999999999E-3</v>
      </c>
    </row>
    <row r="34" spans="1:6" x14ac:dyDescent="0.25">
      <c r="A34" s="539" t="s">
        <v>117</v>
      </c>
      <c r="B34" s="539" t="s">
        <v>118</v>
      </c>
      <c r="C34" s="540">
        <v>2.07E-2</v>
      </c>
      <c r="D34" s="540">
        <v>1.5699999999999999E-2</v>
      </c>
      <c r="E34" s="540">
        <v>2.07E-2</v>
      </c>
      <c r="F34" s="540">
        <v>1.5699999999999999E-2</v>
      </c>
    </row>
    <row r="35" spans="1:6" x14ac:dyDescent="0.25">
      <c r="A35" s="541" t="s">
        <v>119</v>
      </c>
      <c r="B35" s="541" t="s">
        <v>120</v>
      </c>
      <c r="C35" s="542">
        <v>2.64E-2</v>
      </c>
      <c r="D35" s="542">
        <v>0.02</v>
      </c>
      <c r="E35" s="542">
        <v>2.64E-2</v>
      </c>
      <c r="F35" s="542">
        <v>0.02</v>
      </c>
    </row>
    <row r="36" spans="1:6" x14ac:dyDescent="0.25">
      <c r="A36" s="539" t="s">
        <v>121</v>
      </c>
      <c r="B36" s="539" t="s">
        <v>122</v>
      </c>
      <c r="C36" s="540">
        <v>5.1999999999999998E-3</v>
      </c>
      <c r="D36" s="540">
        <v>3.8999999999999998E-3</v>
      </c>
      <c r="E36" s="540">
        <v>5.1999999999999998E-3</v>
      </c>
      <c r="F36" s="540">
        <v>3.8999999999999998E-3</v>
      </c>
    </row>
    <row r="37" spans="1:6" x14ac:dyDescent="0.25">
      <c r="A37" s="543" t="s">
        <v>123</v>
      </c>
      <c r="B37" s="621" t="s">
        <v>88</v>
      </c>
      <c r="C37" s="544">
        <f>SUM(C32:C36)</f>
        <v>0.11569999999999998</v>
      </c>
      <c r="D37" s="544">
        <f>SUM(D32:D36)</f>
        <v>8.7600000000000011E-2</v>
      </c>
      <c r="E37" s="544">
        <f>SUM(E32:E36)</f>
        <v>0.11569999999999998</v>
      </c>
      <c r="F37" s="544">
        <f>SUM(F32:F36)</f>
        <v>8.7600000000000011E-2</v>
      </c>
    </row>
    <row r="38" spans="1:6" ht="15.75" x14ac:dyDescent="0.25">
      <c r="A38" s="530" t="s">
        <v>124</v>
      </c>
      <c r="B38" s="538"/>
      <c r="C38" s="531"/>
      <c r="D38" s="531"/>
      <c r="E38" s="531"/>
      <c r="F38" s="532"/>
    </row>
    <row r="39" spans="1:6" ht="39" x14ac:dyDescent="0.25">
      <c r="A39" s="539" t="s">
        <v>125</v>
      </c>
      <c r="B39" s="619" t="s">
        <v>392</v>
      </c>
      <c r="C39" s="540">
        <f>ROUND((C18*C30)-(C9*C23),4)</f>
        <v>0.1232</v>
      </c>
      <c r="D39" s="540">
        <f t="shared" ref="D39" si="0">ROUND((D18*D30)-(D9*D23),4)</f>
        <v>4.58E-2</v>
      </c>
      <c r="E39" s="540">
        <f>ROUND((E18*E30)-(E9*E23*0),4)</f>
        <v>0.182</v>
      </c>
      <c r="F39" s="540">
        <f>ROUND((F18*F30)-(F9*F23*0),4)</f>
        <v>7.3400000000000007E-2</v>
      </c>
    </row>
    <row r="40" spans="1:6" s="115" customFormat="1" ht="38.25" x14ac:dyDescent="0.25">
      <c r="A40" s="553" t="s">
        <v>126</v>
      </c>
      <c r="B40" s="552" t="s">
        <v>127</v>
      </c>
      <c r="C40" s="554">
        <f>ROUND((C18*C33)+(C16*C32),4)</f>
        <v>5.4000000000000003E-3</v>
      </c>
      <c r="D40" s="554">
        <f t="shared" ref="D40:F40" si="1">ROUND((D18*D33)+(D16*D32),4)</f>
        <v>4.1000000000000003E-3</v>
      </c>
      <c r="E40" s="554">
        <f t="shared" si="1"/>
        <v>5.5999999999999999E-3</v>
      </c>
      <c r="F40" s="554">
        <f t="shared" si="1"/>
        <v>4.1999999999999997E-3</v>
      </c>
    </row>
    <row r="41" spans="1:6" x14ac:dyDescent="0.25">
      <c r="A41" s="547" t="s">
        <v>128</v>
      </c>
      <c r="B41" s="620" t="s">
        <v>88</v>
      </c>
      <c r="C41" s="548">
        <f>SUM(C39:C40)</f>
        <v>0.12859999999999999</v>
      </c>
      <c r="D41" s="548">
        <f>SUM(D39:D40)</f>
        <v>4.99E-2</v>
      </c>
      <c r="E41" s="548">
        <f>SUM(E39:E40)</f>
        <v>0.18759999999999999</v>
      </c>
      <c r="F41" s="548">
        <f>SUM(F39:F40)</f>
        <v>7.7600000000000002E-2</v>
      </c>
    </row>
    <row r="42" spans="1:6" ht="15.75" x14ac:dyDescent="0.25">
      <c r="A42" s="549"/>
      <c r="B42" s="550" t="s">
        <v>129</v>
      </c>
      <c r="C42" s="551">
        <f>C18+C30+C37+C41</f>
        <v>1.0033000000000001</v>
      </c>
      <c r="D42" s="551">
        <f>D18+D30+D37+D41</f>
        <v>0.61060000000000003</v>
      </c>
      <c r="E42" s="551">
        <f>E18+E30+E37+E41</f>
        <v>1.1623000000000001</v>
      </c>
      <c r="F42" s="551">
        <f>F18+F30+F37+F41</f>
        <v>0.73830000000000007</v>
      </c>
    </row>
    <row r="43" spans="1:6" x14ac:dyDescent="0.25">
      <c r="A43" s="877" t="s">
        <v>130</v>
      </c>
      <c r="B43" s="877"/>
      <c r="C43" s="877"/>
      <c r="D43" s="877"/>
      <c r="E43" s="877"/>
      <c r="F43" s="877"/>
    </row>
  </sheetData>
  <mergeCells count="7">
    <mergeCell ref="A43:F43"/>
    <mergeCell ref="A1:F1"/>
    <mergeCell ref="A2:F2"/>
    <mergeCell ref="B3:F3"/>
    <mergeCell ref="A4:C4"/>
    <mergeCell ref="C5:D5"/>
    <mergeCell ref="E5:F5"/>
  </mergeCells>
  <pageMargins left="0.70833333333333304" right="0.70833333333333304" top="0.74791666666666701" bottom="0.74791666666666701" header="0.511811023622047" footer="0.511811023622047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235"/>
    <pageSetUpPr fitToPage="1"/>
  </sheetPr>
  <dimension ref="A1:ANR17"/>
  <sheetViews>
    <sheetView topLeftCell="R1" zoomScale="90" zoomScaleNormal="90" workbookViewId="0">
      <selection activeCell="AH15" sqref="AH15"/>
    </sheetView>
  </sheetViews>
  <sheetFormatPr defaultColWidth="9.140625" defaultRowHeight="15" x14ac:dyDescent="0.25"/>
  <cols>
    <col min="1" max="1" width="7" style="33" customWidth="1"/>
    <col min="2" max="2" width="47.7109375" style="33" customWidth="1"/>
    <col min="3" max="3" width="14.42578125" style="35" customWidth="1"/>
    <col min="4" max="4" width="19.140625" style="34" customWidth="1"/>
    <col min="5" max="5" width="11.7109375" style="35" customWidth="1"/>
    <col min="6" max="6" width="13.7109375" style="35" customWidth="1"/>
    <col min="7" max="7" width="11.7109375" style="35" customWidth="1"/>
    <col min="8" max="8" width="13.5703125" style="35" customWidth="1"/>
    <col min="9" max="9" width="11.7109375" style="35" customWidth="1"/>
    <col min="10" max="10" width="12.7109375" style="35" customWidth="1"/>
    <col min="11" max="11" width="11.7109375" style="35" customWidth="1"/>
    <col min="12" max="12" width="12.7109375" style="35" customWidth="1"/>
    <col min="13" max="13" width="11.7109375" style="35" customWidth="1"/>
    <col min="14" max="14" width="12.7109375" style="35" customWidth="1"/>
    <col min="15" max="15" width="11.7109375" style="35" customWidth="1"/>
    <col min="16" max="16" width="13.140625" style="35" customWidth="1"/>
    <col min="17" max="17" width="11.7109375" style="35" customWidth="1"/>
    <col min="18" max="18" width="15.42578125" style="35" customWidth="1"/>
    <col min="19" max="19" width="11.7109375" style="35" customWidth="1"/>
    <col min="20" max="20" width="13.5703125" style="35" customWidth="1"/>
    <col min="21" max="21" width="11.7109375" style="35" customWidth="1"/>
    <col min="22" max="22" width="13.7109375" style="35" customWidth="1"/>
    <col min="23" max="23" width="11.7109375" style="35" customWidth="1"/>
    <col min="24" max="24" width="13.7109375" style="35" customWidth="1"/>
    <col min="25" max="25" width="11.7109375" style="35" customWidth="1"/>
    <col min="26" max="26" width="14.42578125" style="35" customWidth="1"/>
    <col min="27" max="27" width="11.7109375" style="35" customWidth="1"/>
    <col min="28" max="28" width="14.140625" style="35" customWidth="1"/>
    <col min="29" max="29" width="3.5703125" style="35" customWidth="1"/>
    <col min="30" max="31" width="11.7109375" style="35" customWidth="1"/>
    <col min="32" max="32" width="14.140625" style="35" customWidth="1"/>
    <col min="33" max="33" width="11.7109375" style="35" customWidth="1"/>
    <col min="34" max="34" width="14.7109375" style="35" customWidth="1"/>
    <col min="35" max="46" width="11.7109375" style="35" customWidth="1"/>
    <col min="47" max="47" width="12.42578125" style="35" customWidth="1"/>
    <col min="48" max="48" width="13.140625" style="35" customWidth="1"/>
    <col min="49" max="49" width="11.7109375" style="35" customWidth="1"/>
    <col min="50" max="50" width="12.28515625" style="35" customWidth="1"/>
    <col min="51" max="51" width="11.7109375" style="35" customWidth="1"/>
    <col min="52" max="52" width="14.7109375" style="35" customWidth="1"/>
    <col min="53" max="1058" width="9.140625" style="33"/>
  </cols>
  <sheetData>
    <row r="1" spans="1:58" ht="18" customHeight="1" x14ac:dyDescent="0.3">
      <c r="A1" s="294"/>
      <c r="B1" s="295"/>
      <c r="C1" s="386"/>
      <c r="D1" s="296" t="s">
        <v>0</v>
      </c>
      <c r="E1" s="297"/>
      <c r="F1" s="297"/>
      <c r="G1" s="297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3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382"/>
      <c r="AP1" s="382"/>
      <c r="AQ1" s="382"/>
      <c r="AR1" s="382"/>
      <c r="AS1" s="382"/>
      <c r="AT1" s="382"/>
      <c r="AU1" s="382"/>
      <c r="AV1" s="382"/>
      <c r="AW1" s="382"/>
      <c r="AX1" s="382"/>
      <c r="AY1" s="382"/>
      <c r="AZ1" s="383"/>
    </row>
    <row r="2" spans="1:58" ht="18" customHeight="1" x14ac:dyDescent="0.3">
      <c r="A2" s="298"/>
      <c r="B2" s="430"/>
      <c r="C2" s="431"/>
      <c r="D2" s="420" t="s">
        <v>1</v>
      </c>
      <c r="E2" s="432"/>
      <c r="F2" s="432"/>
      <c r="G2" s="433" t="str">
        <f>'PLAN ORÇAMENTARIA'!B9</f>
        <v>DATA BASE: JANEIRO / 2026</v>
      </c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5"/>
      <c r="AC2" s="384"/>
      <c r="AD2" s="384"/>
      <c r="AE2" s="384"/>
      <c r="AF2" s="384"/>
      <c r="AG2" s="384"/>
      <c r="AH2" s="384"/>
      <c r="AI2" s="384"/>
      <c r="AJ2" s="384"/>
      <c r="AK2" s="384"/>
      <c r="AL2" s="384"/>
      <c r="AM2" s="384"/>
      <c r="AN2" s="384"/>
      <c r="AO2" s="384"/>
      <c r="AP2" s="384"/>
      <c r="AQ2" s="384"/>
      <c r="AR2" s="384"/>
      <c r="AS2" s="384"/>
      <c r="AT2" s="384"/>
      <c r="AU2" s="384"/>
      <c r="AV2" s="384"/>
      <c r="AW2" s="384"/>
      <c r="AX2" s="384"/>
      <c r="AY2" s="384"/>
      <c r="AZ2" s="385"/>
    </row>
    <row r="3" spans="1:58" ht="17.25" x14ac:dyDescent="0.3">
      <c r="A3" s="298"/>
      <c r="B3" s="430"/>
      <c r="C3" s="431"/>
      <c r="D3" s="132" t="s">
        <v>2</v>
      </c>
      <c r="E3" s="432"/>
      <c r="F3" s="432"/>
      <c r="G3" s="434" t="str">
        <f>'PLAN ORÇAMENTARIA'!B10</f>
        <v>OBJETO:</v>
      </c>
      <c r="H3" s="433" t="str">
        <f>'TABELA SALARIAL'!A7</f>
        <v>Contratação de empresa especializada em prestação de serviços de supervisão e fiscalização de obras e serviços de engenharia para reforma predial do edifício da Justiça Federal em Janaúba-MG.</v>
      </c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5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5"/>
    </row>
    <row r="4" spans="1:58" ht="18" customHeight="1" x14ac:dyDescent="0.3">
      <c r="A4" s="299"/>
      <c r="B4" s="300"/>
      <c r="C4" s="387"/>
      <c r="D4" s="345" t="s">
        <v>131</v>
      </c>
      <c r="E4" s="435"/>
      <c r="F4" s="435"/>
      <c r="G4" s="435" t="s">
        <v>132</v>
      </c>
      <c r="H4" s="436">
        <v>36</v>
      </c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7"/>
      <c r="AC4" s="384"/>
      <c r="AD4" s="384"/>
      <c r="AE4" s="384"/>
      <c r="AF4" s="384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4"/>
      <c r="AX4" s="384"/>
      <c r="AY4" s="384"/>
      <c r="AZ4" s="385"/>
    </row>
    <row r="5" spans="1:58" ht="18.75" x14ac:dyDescent="0.25">
      <c r="A5" s="893" t="s">
        <v>133</v>
      </c>
      <c r="B5" s="894"/>
      <c r="C5" s="894"/>
      <c r="D5" s="894"/>
      <c r="E5" s="895" t="s">
        <v>134</v>
      </c>
      <c r="F5" s="896"/>
      <c r="G5" s="896"/>
      <c r="H5" s="896"/>
      <c r="I5" s="896"/>
      <c r="J5" s="896"/>
      <c r="K5" s="896"/>
      <c r="L5" s="896"/>
      <c r="M5" s="896"/>
      <c r="N5" s="896"/>
      <c r="O5" s="896"/>
      <c r="P5" s="896"/>
      <c r="Q5" s="896"/>
      <c r="R5" s="896"/>
      <c r="S5" s="896"/>
      <c r="T5" s="896"/>
      <c r="U5" s="896"/>
      <c r="V5" s="896"/>
      <c r="W5" s="896"/>
      <c r="X5" s="896"/>
      <c r="Y5" s="896"/>
      <c r="Z5" s="896"/>
      <c r="AA5" s="896"/>
      <c r="AB5" s="897"/>
    </row>
    <row r="6" spans="1:58" ht="17.25" customHeight="1" x14ac:dyDescent="0.3">
      <c r="A6" s="380"/>
      <c r="B6" s="381"/>
      <c r="C6" s="381"/>
      <c r="D6" s="381"/>
      <c r="E6" s="899" t="s">
        <v>135</v>
      </c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1"/>
      <c r="BF6" s="34"/>
    </row>
    <row r="7" spans="1:58" s="38" customFormat="1" ht="34.5" customHeight="1" x14ac:dyDescent="0.2">
      <c r="A7" s="891" t="s">
        <v>6</v>
      </c>
      <c r="B7" s="889" t="s">
        <v>7</v>
      </c>
      <c r="C7" s="889" t="s">
        <v>136</v>
      </c>
      <c r="D7" s="902" t="s">
        <v>137</v>
      </c>
      <c r="E7" s="421" t="s">
        <v>138</v>
      </c>
      <c r="F7" s="36" t="s">
        <v>139</v>
      </c>
      <c r="G7" s="37" t="s">
        <v>138</v>
      </c>
      <c r="H7" s="36" t="s">
        <v>139</v>
      </c>
      <c r="I7" s="37" t="s">
        <v>138</v>
      </c>
      <c r="J7" s="36" t="s">
        <v>139</v>
      </c>
      <c r="K7" s="37" t="s">
        <v>138</v>
      </c>
      <c r="L7" s="36" t="s">
        <v>139</v>
      </c>
      <c r="M7" s="37" t="s">
        <v>138</v>
      </c>
      <c r="N7" s="36" t="s">
        <v>139</v>
      </c>
      <c r="O7" s="37" t="s">
        <v>138</v>
      </c>
      <c r="P7" s="36" t="s">
        <v>139</v>
      </c>
      <c r="Q7" s="37" t="s">
        <v>138</v>
      </c>
      <c r="R7" s="36" t="s">
        <v>139</v>
      </c>
      <c r="S7" s="37" t="s">
        <v>138</v>
      </c>
      <c r="T7" s="36" t="s">
        <v>139</v>
      </c>
      <c r="U7" s="37" t="s">
        <v>138</v>
      </c>
      <c r="V7" s="36" t="s">
        <v>139</v>
      </c>
      <c r="W7" s="37" t="s">
        <v>138</v>
      </c>
      <c r="X7" s="36" t="s">
        <v>139</v>
      </c>
      <c r="Y7" s="37" t="s">
        <v>138</v>
      </c>
      <c r="Z7" s="36" t="s">
        <v>139</v>
      </c>
      <c r="AA7" s="37" t="s">
        <v>138</v>
      </c>
      <c r="AB7" s="422" t="s">
        <v>139</v>
      </c>
      <c r="BF7" s="34"/>
    </row>
    <row r="8" spans="1:58" ht="17.25" x14ac:dyDescent="0.25">
      <c r="A8" s="892"/>
      <c r="B8" s="890"/>
      <c r="C8" s="890"/>
      <c r="D8" s="903"/>
      <c r="E8" s="904" t="s">
        <v>140</v>
      </c>
      <c r="F8" s="905"/>
      <c r="G8" s="885" t="s">
        <v>141</v>
      </c>
      <c r="H8" s="885"/>
      <c r="I8" s="885" t="s">
        <v>142</v>
      </c>
      <c r="J8" s="885"/>
      <c r="K8" s="885" t="s">
        <v>143</v>
      </c>
      <c r="L8" s="885"/>
      <c r="M8" s="885" t="s">
        <v>144</v>
      </c>
      <c r="N8" s="885"/>
      <c r="O8" s="885" t="s">
        <v>145</v>
      </c>
      <c r="P8" s="885"/>
      <c r="Q8" s="885" t="s">
        <v>146</v>
      </c>
      <c r="R8" s="885"/>
      <c r="S8" s="885" t="s">
        <v>147</v>
      </c>
      <c r="T8" s="885"/>
      <c r="U8" s="885" t="s">
        <v>148</v>
      </c>
      <c r="V8" s="885"/>
      <c r="W8" s="885" t="s">
        <v>149</v>
      </c>
      <c r="X8" s="885"/>
      <c r="Y8" s="885" t="s">
        <v>150</v>
      </c>
      <c r="Z8" s="885"/>
      <c r="AA8" s="885" t="s">
        <v>151</v>
      </c>
      <c r="AB8" s="898"/>
      <c r="BF8" s="34"/>
    </row>
    <row r="9" spans="1:58" ht="35.25" customHeight="1" x14ac:dyDescent="0.25">
      <c r="A9" s="39" t="str">
        <f>'PLAN ORÇAMENTARIA'!B15</f>
        <v>1.</v>
      </c>
      <c r="B9" s="43" t="str">
        <f>'PLAN ORÇAMENTARIA'!C15</f>
        <v>SERVIÇOS DE SUPERVISÃO E FISCALIZAÇÃO DE OBRAS E SERVIÇOS DE ENGENHARIA</v>
      </c>
      <c r="C9" s="389">
        <v>6</v>
      </c>
      <c r="D9" s="301">
        <f>'PLAN ORÇAMENTARIA'!K22</f>
        <v>77606.3</v>
      </c>
      <c r="E9" s="283">
        <f>1/$C$9</f>
        <v>0.16666666666666666</v>
      </c>
      <c r="F9" s="40">
        <f>$D9*E9</f>
        <v>12934.383333333333</v>
      </c>
      <c r="G9" s="42">
        <f>1/$C$9</f>
        <v>0.16666666666666666</v>
      </c>
      <c r="H9" s="40">
        <f>$D9*G9</f>
        <v>12934.383333333333</v>
      </c>
      <c r="I9" s="42">
        <f>1/$C$9</f>
        <v>0.16666666666666666</v>
      </c>
      <c r="J9" s="40">
        <f>$D9*I9</f>
        <v>12934.383333333333</v>
      </c>
      <c r="K9" s="42">
        <f>1/$C$9</f>
        <v>0.16666666666666666</v>
      </c>
      <c r="L9" s="40">
        <f>$D9*K9</f>
        <v>12934.383333333333</v>
      </c>
      <c r="M9" s="42">
        <f>1/$C$9</f>
        <v>0.16666666666666666</v>
      </c>
      <c r="N9" s="40">
        <f>$D9*M9</f>
        <v>12934.383333333333</v>
      </c>
      <c r="O9" s="42">
        <f>1/$C$9</f>
        <v>0.16666666666666666</v>
      </c>
      <c r="P9" s="40">
        <f>$D9*O9</f>
        <v>12934.383333333333</v>
      </c>
      <c r="Q9" s="42"/>
      <c r="R9" s="40">
        <f>$D9*Q9</f>
        <v>0</v>
      </c>
      <c r="S9" s="42"/>
      <c r="T9" s="40">
        <f>$D9*S9</f>
        <v>0</v>
      </c>
      <c r="U9" s="42"/>
      <c r="V9" s="40">
        <f>$D9*U9</f>
        <v>0</v>
      </c>
      <c r="W9" s="42"/>
      <c r="X9" s="40">
        <f>$D9*W9</f>
        <v>0</v>
      </c>
      <c r="Y9" s="42"/>
      <c r="Z9" s="40">
        <f>$D9*Y9</f>
        <v>0</v>
      </c>
      <c r="AA9" s="42"/>
      <c r="AB9" s="284"/>
    </row>
    <row r="10" spans="1:58" ht="24.75" customHeight="1" x14ac:dyDescent="0.25">
      <c r="A10" s="39" t="str">
        <f>'PLAN ORÇAMENTARIA'!B23</f>
        <v>2.</v>
      </c>
      <c r="B10" s="43" t="str">
        <f>'PLAN ORÇAMENTARIA'!C23</f>
        <v>SERVIÇOS TÉCNICOS EVENTUAIS</v>
      </c>
      <c r="C10" s="388">
        <v>1</v>
      </c>
      <c r="D10" s="301">
        <f>'PLAN ORÇAMENTARIA'!K30</f>
        <v>17653.349999999999</v>
      </c>
      <c r="E10" s="283">
        <v>0</v>
      </c>
      <c r="F10" s="40">
        <f>$D10*E10</f>
        <v>0</v>
      </c>
      <c r="G10" s="42">
        <v>0</v>
      </c>
      <c r="H10" s="40">
        <f>$D10*G10</f>
        <v>0</v>
      </c>
      <c r="I10" s="42">
        <v>0</v>
      </c>
      <c r="J10" s="40">
        <f t="shared" ref="J10:L11" si="0">$D10*I10</f>
        <v>0</v>
      </c>
      <c r="K10" s="42">
        <v>0</v>
      </c>
      <c r="L10" s="40">
        <f t="shared" si="0"/>
        <v>0</v>
      </c>
      <c r="M10" s="42">
        <v>0</v>
      </c>
      <c r="N10" s="40">
        <f t="shared" ref="N10:P10" si="1">$D10*M10</f>
        <v>0</v>
      </c>
      <c r="O10" s="42">
        <f>1/$C10</f>
        <v>1</v>
      </c>
      <c r="P10" s="40">
        <f t="shared" si="1"/>
        <v>17653.349999999999</v>
      </c>
      <c r="Q10" s="42"/>
      <c r="R10" s="40">
        <f t="shared" ref="R10" si="2">$D10*Q10</f>
        <v>0</v>
      </c>
      <c r="S10" s="42"/>
      <c r="T10" s="40">
        <f t="shared" ref="T10" si="3">$D10*S10</f>
        <v>0</v>
      </c>
      <c r="U10" s="42"/>
      <c r="V10" s="40">
        <f t="shared" ref="V10:X10" si="4">$D10*U10</f>
        <v>0</v>
      </c>
      <c r="W10" s="42"/>
      <c r="X10" s="40">
        <f t="shared" si="4"/>
        <v>0</v>
      </c>
      <c r="Y10" s="42"/>
      <c r="Z10" s="40">
        <f t="shared" ref="Z10" si="5">$D10*Y10</f>
        <v>0</v>
      </c>
      <c r="AA10" s="42"/>
      <c r="AB10" s="284"/>
    </row>
    <row r="11" spans="1:58" ht="33.75" customHeight="1" x14ac:dyDescent="0.25">
      <c r="A11" s="109" t="str">
        <f>'PLAN ORÇAMENTARIA'!B31</f>
        <v>3.</v>
      </c>
      <c r="B11" s="110" t="str">
        <f>'PLAN ORÇAMENTARIA'!C31</f>
        <v>OUTROS CUSTOS DIRETOS</v>
      </c>
      <c r="C11" s="390">
        <v>1</v>
      </c>
      <c r="D11" s="301">
        <f>'PLAN ORÇAMENTARIA'!K36</f>
        <v>717.23</v>
      </c>
      <c r="E11" s="283">
        <f>1/$C$11</f>
        <v>1</v>
      </c>
      <c r="F11" s="40">
        <f>$D11*E11</f>
        <v>717.23</v>
      </c>
      <c r="G11" s="42">
        <v>0</v>
      </c>
      <c r="H11" s="40">
        <f>$D11*G11</f>
        <v>0</v>
      </c>
      <c r="I11" s="42">
        <v>0</v>
      </c>
      <c r="J11" s="40">
        <f t="shared" si="0"/>
        <v>0</v>
      </c>
      <c r="K11" s="42">
        <v>0</v>
      </c>
      <c r="L11" s="40">
        <f t="shared" si="0"/>
        <v>0</v>
      </c>
      <c r="M11" s="42">
        <v>0</v>
      </c>
      <c r="N11" s="40">
        <f t="shared" ref="N11:P11" si="6">$D11*M11</f>
        <v>0</v>
      </c>
      <c r="O11" s="42">
        <v>0</v>
      </c>
      <c r="P11" s="40">
        <f t="shared" si="6"/>
        <v>0</v>
      </c>
      <c r="Q11" s="42"/>
      <c r="R11" s="40">
        <f t="shared" ref="R11" si="7">$D11*Q11</f>
        <v>0</v>
      </c>
      <c r="S11" s="42"/>
      <c r="T11" s="40">
        <f t="shared" ref="T11" si="8">$D11*S11</f>
        <v>0</v>
      </c>
      <c r="U11" s="42"/>
      <c r="V11" s="40">
        <f t="shared" ref="V11:X11" si="9">$D11*U11</f>
        <v>0</v>
      </c>
      <c r="W11" s="42"/>
      <c r="X11" s="40">
        <f t="shared" si="9"/>
        <v>0</v>
      </c>
      <c r="Y11" s="42"/>
      <c r="Z11" s="40">
        <f t="shared" ref="Z11" si="10">$D11*Y11</f>
        <v>0</v>
      </c>
      <c r="AA11" s="42"/>
      <c r="AB11" s="284"/>
    </row>
    <row r="12" spans="1:58" ht="34.5" customHeight="1" x14ac:dyDescent="0.25">
      <c r="A12" s="888" t="s">
        <v>152</v>
      </c>
      <c r="B12" s="888"/>
      <c r="C12" s="391"/>
      <c r="D12" s="291">
        <f>SUM(D9:D11)</f>
        <v>95976.87999999999</v>
      </c>
      <c r="E12" s="285">
        <f>F12/$D$12</f>
        <v>0.1422385613424122</v>
      </c>
      <c r="F12" s="281">
        <f>SUM(F9:F11)</f>
        <v>13651.613333333333</v>
      </c>
      <c r="G12" s="282">
        <f>H12/$D$12</f>
        <v>0.13476561577468799</v>
      </c>
      <c r="H12" s="281">
        <f>SUM(H9:H11)</f>
        <v>12934.383333333333</v>
      </c>
      <c r="I12" s="282">
        <f>J12/$D$12</f>
        <v>0.13476561577468799</v>
      </c>
      <c r="J12" s="281">
        <f>SUM(J9:J11)</f>
        <v>12934.383333333333</v>
      </c>
      <c r="K12" s="282">
        <f>L12/$D$12</f>
        <v>0.13476561577468799</v>
      </c>
      <c r="L12" s="281">
        <f>SUM(L9:L11)</f>
        <v>12934.383333333333</v>
      </c>
      <c r="M12" s="282">
        <f>N12/$D$12</f>
        <v>0.13476561577468799</v>
      </c>
      <c r="N12" s="281">
        <f>SUM(N9:N11)</f>
        <v>12934.383333333333</v>
      </c>
      <c r="O12" s="282">
        <f>P12/$D$12</f>
        <v>0.31869897555883597</v>
      </c>
      <c r="P12" s="281">
        <f>SUM(P9:P11)</f>
        <v>30587.73333333333</v>
      </c>
      <c r="Q12" s="282">
        <f>R12/$D$12</f>
        <v>0</v>
      </c>
      <c r="R12" s="281">
        <f>SUM(R9:R11)</f>
        <v>0</v>
      </c>
      <c r="S12" s="282">
        <f>T12/$D$12</f>
        <v>0</v>
      </c>
      <c r="T12" s="281">
        <f>SUM(T9:T11)</f>
        <v>0</v>
      </c>
      <c r="U12" s="282">
        <f>V12/$D$12</f>
        <v>0</v>
      </c>
      <c r="V12" s="281">
        <f>SUM(V9:V11)</f>
        <v>0</v>
      </c>
      <c r="W12" s="282">
        <f>X12/$D$12</f>
        <v>0</v>
      </c>
      <c r="X12" s="281">
        <f>SUM(X9:X11)</f>
        <v>0</v>
      </c>
      <c r="Y12" s="282">
        <f>Z12/$D$12</f>
        <v>0</v>
      </c>
      <c r="Z12" s="281">
        <f>SUM(Z9:Z11)</f>
        <v>0</v>
      </c>
      <c r="AA12" s="282"/>
      <c r="AB12" s="286"/>
    </row>
    <row r="13" spans="1:58" ht="34.5" customHeight="1" x14ac:dyDescent="0.25">
      <c r="A13" s="886" t="s">
        <v>153</v>
      </c>
      <c r="B13" s="886"/>
      <c r="C13" s="392"/>
      <c r="D13" s="292"/>
      <c r="E13" s="287">
        <f>E12</f>
        <v>0.1422385613424122</v>
      </c>
      <c r="F13" s="44">
        <f>F12</f>
        <v>13651.613333333333</v>
      </c>
      <c r="G13" s="45">
        <f t="shared" ref="G13" si="11">E13+G12</f>
        <v>0.27700417711710018</v>
      </c>
      <c r="H13" s="44">
        <f>F13+H12</f>
        <v>26585.996666666666</v>
      </c>
      <c r="I13" s="45">
        <f t="shared" ref="I13" si="12">G13+I12</f>
        <v>0.41176979289178817</v>
      </c>
      <c r="J13" s="44">
        <f>H13+J12</f>
        <v>39520.379999999997</v>
      </c>
      <c r="K13" s="45">
        <f t="shared" ref="K13" si="13">I13+K12</f>
        <v>0.54653540866647621</v>
      </c>
      <c r="L13" s="44">
        <f>J13+L12</f>
        <v>52454.763333333329</v>
      </c>
      <c r="M13" s="45">
        <f t="shared" ref="M13" si="14">K13+M12</f>
        <v>0.68130102444116414</v>
      </c>
      <c r="N13" s="44">
        <f>L13+N12</f>
        <v>65389.14666666666</v>
      </c>
      <c r="O13" s="45">
        <f t="shared" ref="O13" si="15">M13+O12</f>
        <v>1</v>
      </c>
      <c r="P13" s="44">
        <f>N13+P12</f>
        <v>95976.87999999999</v>
      </c>
      <c r="Q13" s="45">
        <f t="shared" ref="Q13" si="16">O13+Q12</f>
        <v>1</v>
      </c>
      <c r="R13" s="44">
        <f>P13+R12</f>
        <v>95976.87999999999</v>
      </c>
      <c r="S13" s="45">
        <f t="shared" ref="S13" si="17">Q13+S12</f>
        <v>1</v>
      </c>
      <c r="T13" s="44">
        <f>R13+T12</f>
        <v>95976.87999999999</v>
      </c>
      <c r="U13" s="45">
        <f t="shared" ref="U13" si="18">S13+U12</f>
        <v>1</v>
      </c>
      <c r="V13" s="44">
        <f>T13+V12</f>
        <v>95976.87999999999</v>
      </c>
      <c r="W13" s="45">
        <f t="shared" ref="W13" si="19">U13+W12</f>
        <v>1</v>
      </c>
      <c r="X13" s="44">
        <f>V13+X12</f>
        <v>95976.87999999999</v>
      </c>
      <c r="Y13" s="45">
        <f t="shared" ref="Y13" si="20">W13+Y12</f>
        <v>1</v>
      </c>
      <c r="Z13" s="44">
        <f>X13+Z12</f>
        <v>95976.87999999999</v>
      </c>
      <c r="AA13" s="45">
        <f t="shared" ref="AA13" si="21">Y13+AA12</f>
        <v>1</v>
      </c>
      <c r="AB13" s="288">
        <f>Z13+AB12</f>
        <v>95976.87999999999</v>
      </c>
    </row>
    <row r="14" spans="1:58" ht="17.25" x14ac:dyDescent="0.3">
      <c r="A14" s="886" t="s">
        <v>154</v>
      </c>
      <c r="B14" s="886"/>
      <c r="C14" s="392"/>
      <c r="D14" s="293"/>
      <c r="E14" s="289"/>
      <c r="F14" s="46"/>
      <c r="G14" s="41"/>
      <c r="H14" s="41"/>
      <c r="I14" s="41"/>
      <c r="J14" s="41"/>
      <c r="K14" s="41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290"/>
    </row>
    <row r="15" spans="1:58" ht="17.25" x14ac:dyDescent="0.3">
      <c r="A15" s="886" t="s">
        <v>155</v>
      </c>
      <c r="B15" s="886"/>
      <c r="C15" s="392"/>
      <c r="D15" s="293"/>
      <c r="E15" s="289"/>
      <c r="F15" s="46"/>
      <c r="G15" s="41"/>
      <c r="H15" s="41"/>
      <c r="I15" s="41"/>
      <c r="J15" s="41"/>
      <c r="K15" s="41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290"/>
    </row>
    <row r="16" spans="1:58" ht="17.25" x14ac:dyDescent="0.3">
      <c r="A16" s="887" t="s">
        <v>156</v>
      </c>
      <c r="B16" s="887"/>
      <c r="C16" s="428"/>
      <c r="D16" s="429"/>
      <c r="E16" s="423"/>
      <c r="F16" s="424"/>
      <c r="G16" s="425"/>
      <c r="H16" s="425"/>
      <c r="I16" s="425"/>
      <c r="J16" s="425"/>
      <c r="K16" s="425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7"/>
    </row>
    <row r="17" spans="1:28" ht="16.5" customHeight="1" thickBot="1" x14ac:dyDescent="0.35">
      <c r="A17" s="438"/>
      <c r="B17" s="439"/>
      <c r="C17" s="440"/>
      <c r="D17" s="441"/>
      <c r="E17" s="442"/>
      <c r="F17" s="443"/>
      <c r="G17" s="442"/>
      <c r="H17" s="442"/>
      <c r="I17" s="442"/>
      <c r="J17" s="442"/>
      <c r="K17" s="442"/>
      <c r="L17" s="444"/>
      <c r="M17" s="444"/>
      <c r="N17" s="444"/>
      <c r="O17" s="444"/>
      <c r="P17" s="444"/>
      <c r="Q17" s="444"/>
      <c r="R17" s="444"/>
      <c r="S17" s="444"/>
      <c r="T17" s="444"/>
      <c r="U17" s="444"/>
      <c r="V17" s="444"/>
      <c r="W17" s="444"/>
      <c r="X17" s="444"/>
      <c r="Y17" s="444"/>
      <c r="Z17" s="444"/>
      <c r="AA17" s="444"/>
      <c r="AB17" s="445"/>
    </row>
  </sheetData>
  <mergeCells count="24">
    <mergeCell ref="A5:D5"/>
    <mergeCell ref="E5:AB5"/>
    <mergeCell ref="C7:C8"/>
    <mergeCell ref="U8:V8"/>
    <mergeCell ref="W8:X8"/>
    <mergeCell ref="Y8:Z8"/>
    <mergeCell ref="AA8:AB8"/>
    <mergeCell ref="E6:AB6"/>
    <mergeCell ref="D7:D8"/>
    <mergeCell ref="E8:F8"/>
    <mergeCell ref="G8:H8"/>
    <mergeCell ref="I8:J8"/>
    <mergeCell ref="K8:L8"/>
    <mergeCell ref="M8:N8"/>
    <mergeCell ref="O8:P8"/>
    <mergeCell ref="Q8:R8"/>
    <mergeCell ref="S8:T8"/>
    <mergeCell ref="A15:B15"/>
    <mergeCell ref="A16:B16"/>
    <mergeCell ref="A12:B12"/>
    <mergeCell ref="A13:B13"/>
    <mergeCell ref="A14:B14"/>
    <mergeCell ref="B7:B8"/>
    <mergeCell ref="A7:A8"/>
  </mergeCells>
  <printOptions horizontalCentered="1"/>
  <pageMargins left="0.31527777777777799" right="0.31527777777777799" top="0.78749999999999998" bottom="0.78749999999999998" header="0.511811023622047" footer="0.511811023622047"/>
  <pageSetup paperSize="77" scale="3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9D08E"/>
    <pageSetUpPr fitToPage="1"/>
  </sheetPr>
  <dimension ref="A1:AMO60"/>
  <sheetViews>
    <sheetView zoomScaleNormal="100" workbookViewId="0">
      <selection activeCell="D4" sqref="D4"/>
    </sheetView>
  </sheetViews>
  <sheetFormatPr defaultColWidth="14" defaultRowHeight="15" x14ac:dyDescent="0.25"/>
  <cols>
    <col min="1" max="1" width="7" style="61" customWidth="1"/>
    <col min="2" max="2" width="23.140625" style="62" customWidth="1"/>
    <col min="3" max="3" width="10" style="61" customWidth="1"/>
    <col min="4" max="4" width="43" style="61" customWidth="1"/>
    <col min="5" max="5" width="15.140625" style="61" customWidth="1"/>
    <col min="6" max="6" width="14.85546875" style="61" customWidth="1"/>
    <col min="7" max="7" width="12.85546875" style="61" customWidth="1"/>
    <col min="8" max="9" width="13.42578125" style="61" customWidth="1"/>
    <col min="10" max="10" width="14.85546875" style="61" customWidth="1"/>
    <col min="11" max="11" width="14.28515625" style="61" customWidth="1"/>
    <col min="12" max="12" width="13.42578125" style="61" customWidth="1"/>
    <col min="13" max="13" width="14.85546875" style="61" customWidth="1"/>
    <col min="14" max="1029" width="14" style="61"/>
  </cols>
  <sheetData>
    <row r="1" spans="1:13" ht="15.75" x14ac:dyDescent="0.25">
      <c r="A1" s="302"/>
      <c r="B1" s="303"/>
      <c r="C1" s="304"/>
      <c r="D1" s="304" t="s">
        <v>0</v>
      </c>
      <c r="E1" s="305"/>
      <c r="F1" s="305"/>
      <c r="G1" s="305"/>
      <c r="H1" s="305"/>
      <c r="I1" s="305"/>
      <c r="J1" s="305"/>
      <c r="K1" s="305"/>
      <c r="L1" s="305"/>
      <c r="M1" s="306"/>
    </row>
    <row r="2" spans="1:13" x14ac:dyDescent="0.25">
      <c r="A2" s="307"/>
      <c r="B2" s="308"/>
      <c r="C2" s="309"/>
      <c r="D2" s="309" t="s">
        <v>1</v>
      </c>
      <c r="E2" s="310"/>
      <c r="F2" s="310"/>
      <c r="G2" s="310"/>
      <c r="H2" s="310"/>
      <c r="I2" s="310"/>
      <c r="J2" s="310"/>
      <c r="K2" s="310"/>
      <c r="L2" s="310"/>
      <c r="M2" s="311"/>
    </row>
    <row r="3" spans="1:13" x14ac:dyDescent="0.25">
      <c r="A3" s="307"/>
      <c r="B3" s="308"/>
      <c r="C3" s="312"/>
      <c r="D3" s="309" t="s">
        <v>2</v>
      </c>
      <c r="E3" s="310"/>
      <c r="F3" s="310"/>
      <c r="G3" s="310"/>
      <c r="H3" s="310"/>
      <c r="I3" s="310"/>
      <c r="J3" s="310"/>
      <c r="K3" s="310"/>
      <c r="L3" s="310"/>
      <c r="M3" s="311"/>
    </row>
    <row r="4" spans="1:13" ht="15" customHeight="1" x14ac:dyDescent="0.25">
      <c r="A4" s="307"/>
      <c r="B4" s="308"/>
      <c r="C4" s="312"/>
      <c r="D4" s="309" t="s">
        <v>131</v>
      </c>
      <c r="E4" s="313"/>
      <c r="F4" s="313"/>
      <c r="G4" s="313"/>
      <c r="H4" s="313"/>
      <c r="I4" s="313"/>
      <c r="J4" s="313"/>
      <c r="K4" s="313"/>
      <c r="L4" s="313"/>
      <c r="M4" s="314"/>
    </row>
    <row r="5" spans="1:13" ht="12" customHeight="1" x14ac:dyDescent="0.25">
      <c r="A5" s="315"/>
      <c r="B5" s="316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8"/>
    </row>
    <row r="6" spans="1:13" ht="24.75" customHeight="1" x14ac:dyDescent="0.25">
      <c r="A6" s="915" t="s">
        <v>350</v>
      </c>
      <c r="B6" s="916"/>
      <c r="C6" s="916"/>
      <c r="D6" s="916"/>
      <c r="E6" s="916"/>
      <c r="F6" s="916"/>
      <c r="G6" s="916"/>
      <c r="H6" s="916"/>
      <c r="I6" s="916"/>
      <c r="J6" s="916"/>
      <c r="K6" s="916"/>
      <c r="L6" s="916"/>
      <c r="M6" s="917"/>
    </row>
    <row r="7" spans="1:13" ht="11.25" customHeight="1" x14ac:dyDescent="0.25">
      <c r="A7" s="909" t="s">
        <v>351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1"/>
    </row>
    <row r="8" spans="1:13" ht="15" customHeight="1" x14ac:dyDescent="0.25">
      <c r="A8" s="912"/>
      <c r="B8" s="913"/>
      <c r="C8" s="913"/>
      <c r="D8" s="913"/>
      <c r="E8" s="913"/>
      <c r="F8" s="913"/>
      <c r="G8" s="913"/>
      <c r="H8" s="913"/>
      <c r="I8" s="913"/>
      <c r="J8" s="913"/>
      <c r="K8" s="913"/>
      <c r="L8" s="913"/>
      <c r="M8" s="914"/>
    </row>
    <row r="9" spans="1:13" ht="6" customHeight="1" x14ac:dyDescent="0.25">
      <c r="A9" s="912"/>
      <c r="B9" s="913"/>
      <c r="C9" s="913"/>
      <c r="D9" s="913"/>
      <c r="E9" s="913"/>
      <c r="F9" s="913"/>
      <c r="G9" s="913"/>
      <c r="H9" s="913"/>
      <c r="I9" s="913"/>
      <c r="J9" s="913"/>
      <c r="K9" s="913"/>
      <c r="L9" s="913"/>
      <c r="M9" s="914"/>
    </row>
    <row r="10" spans="1:13" ht="11.25" customHeight="1" x14ac:dyDescent="0.25">
      <c r="A10" s="908" t="s">
        <v>157</v>
      </c>
      <c r="B10" s="908" t="s">
        <v>53</v>
      </c>
      <c r="C10" s="921" t="s">
        <v>158</v>
      </c>
      <c r="D10" s="918"/>
      <c r="E10" s="918"/>
      <c r="F10" s="918"/>
      <c r="G10" s="918"/>
      <c r="H10" s="918"/>
      <c r="I10" s="918"/>
      <c r="J10" s="926" t="s">
        <v>159</v>
      </c>
      <c r="K10" s="927"/>
      <c r="L10" s="927"/>
      <c r="M10" s="928"/>
    </row>
    <row r="11" spans="1:13" ht="11.25" customHeight="1" x14ac:dyDescent="0.25">
      <c r="A11" s="908"/>
      <c r="B11" s="908"/>
      <c r="C11" s="922"/>
      <c r="D11" s="919"/>
      <c r="E11" s="919"/>
      <c r="F11" s="919"/>
      <c r="G11" s="919"/>
      <c r="H11" s="919"/>
      <c r="I11" s="919"/>
      <c r="J11" s="929"/>
      <c r="K11" s="930"/>
      <c r="L11" s="930"/>
      <c r="M11" s="931"/>
    </row>
    <row r="12" spans="1:13" ht="11.25" customHeight="1" x14ac:dyDescent="0.25">
      <c r="A12" s="908"/>
      <c r="B12" s="908"/>
      <c r="C12" s="922"/>
      <c r="D12" s="919"/>
      <c r="E12" s="919"/>
      <c r="F12" s="919"/>
      <c r="G12" s="919"/>
      <c r="H12" s="919"/>
      <c r="I12" s="920"/>
      <c r="J12" s="929"/>
      <c r="K12" s="930"/>
      <c r="L12" s="930"/>
      <c r="M12" s="931"/>
    </row>
    <row r="13" spans="1:13" ht="25.5" customHeight="1" x14ac:dyDescent="0.25">
      <c r="A13" s="908"/>
      <c r="B13" s="908"/>
      <c r="C13" s="402" t="s">
        <v>52</v>
      </c>
      <c r="D13" s="403" t="s">
        <v>53</v>
      </c>
      <c r="E13" s="404" t="s">
        <v>160</v>
      </c>
      <c r="F13" s="403" t="s">
        <v>161</v>
      </c>
      <c r="G13" s="403" t="s">
        <v>162</v>
      </c>
      <c r="H13" s="466" t="s">
        <v>163</v>
      </c>
      <c r="I13" s="465" t="s">
        <v>28</v>
      </c>
      <c r="J13" s="477" t="s">
        <v>160</v>
      </c>
      <c r="K13" s="467" t="s">
        <v>161</v>
      </c>
      <c r="L13" s="467" t="s">
        <v>162</v>
      </c>
      <c r="M13" s="478" t="s">
        <v>163</v>
      </c>
    </row>
    <row r="14" spans="1:13" x14ac:dyDescent="0.25">
      <c r="A14" s="204" t="s">
        <v>164</v>
      </c>
      <c r="B14" s="205" t="s">
        <v>165</v>
      </c>
      <c r="C14" s="394"/>
      <c r="D14" s="395"/>
      <c r="E14" s="396"/>
      <c r="F14" s="397"/>
      <c r="G14" s="396"/>
      <c r="H14" s="398"/>
      <c r="I14" s="474"/>
      <c r="J14" s="468"/>
      <c r="K14" s="398"/>
      <c r="L14" s="563"/>
      <c r="M14" s="469"/>
    </row>
    <row r="15" spans="1:13" ht="22.5" x14ac:dyDescent="0.25">
      <c r="A15" s="206" t="s">
        <v>166</v>
      </c>
      <c r="B15" s="63" t="s">
        <v>167</v>
      </c>
      <c r="C15" s="399">
        <v>93568</v>
      </c>
      <c r="D15" s="577" t="str">
        <f>VLOOKUP(C15,$C$34:$L$57,2)</f>
        <v>ENGENHEIRO CIVIL DE OBRA SENIOR COM ENCARGOS COMPLEMENTARES</v>
      </c>
      <c r="E15" s="329">
        <f>VLOOKUP(C15,$C$34:$I$56,5)</f>
        <v>31833.19</v>
      </c>
      <c r="F15" s="579">
        <f>VLOOKUP(C15,$C$34:$I$56,6)</f>
        <v>18668.599999999999</v>
      </c>
      <c r="G15" s="393">
        <f>F15/220</f>
        <v>84.857272727272715</v>
      </c>
      <c r="H15" s="64">
        <f>E15/220</f>
        <v>144.69631818181819</v>
      </c>
      <c r="I15" s="475" t="str">
        <f>$I$27</f>
        <v>SINAPI (REF. 01/26)</v>
      </c>
      <c r="J15" s="471">
        <f>E15*(1-'PLAN ORÇAMENTARIA'!$L$12)</f>
        <v>31833.19</v>
      </c>
      <c r="K15" s="64">
        <f>J15/E15*F15</f>
        <v>18668.599999999999</v>
      </c>
      <c r="L15" s="564">
        <f>K15/220</f>
        <v>84.857272727272715</v>
      </c>
      <c r="M15" s="470">
        <f>L15*$E$27</f>
        <v>147.50739718181816</v>
      </c>
    </row>
    <row r="16" spans="1:13" x14ac:dyDescent="0.25">
      <c r="A16" s="207" t="s">
        <v>168</v>
      </c>
      <c r="B16" s="346" t="s">
        <v>169</v>
      </c>
      <c r="C16" s="399"/>
      <c r="D16" s="330"/>
      <c r="E16" s="329"/>
      <c r="F16" s="580"/>
      <c r="G16" s="393"/>
      <c r="H16" s="64"/>
      <c r="I16" s="475"/>
      <c r="J16" s="471"/>
      <c r="K16" s="64"/>
      <c r="L16" s="564"/>
      <c r="M16" s="470"/>
    </row>
    <row r="17" spans="1:13" ht="22.5" x14ac:dyDescent="0.25">
      <c r="A17" s="206" t="s">
        <v>170</v>
      </c>
      <c r="B17" s="63" t="s">
        <v>171</v>
      </c>
      <c r="C17" s="399">
        <v>93567</v>
      </c>
      <c r="D17" s="577" t="str">
        <f>VLOOKUP(C17,$C$34:$L$57,2)</f>
        <v>ENGENHEIRO CIVIL DE OBRA PLENO COM ENCARGOS COMPLEMENTARES</v>
      </c>
      <c r="E17" s="329">
        <f>VLOOKUP(C17,$C$34:$I$56,5)</f>
        <v>25614.35</v>
      </c>
      <c r="F17" s="579">
        <f>VLOOKUP(C17,$C$34:$I$56,6)</f>
        <v>15091.06</v>
      </c>
      <c r="G17" s="393">
        <f t="shared" ref="G17:G21" si="0">F17/220</f>
        <v>68.595727272727274</v>
      </c>
      <c r="H17" s="64">
        <f>E17/220</f>
        <v>116.42886363636363</v>
      </c>
      <c r="I17" s="475" t="str">
        <f>$I$27</f>
        <v>SINAPI (REF. 01/26)</v>
      </c>
      <c r="J17" s="471">
        <f>E17*(1-'PLAN ORÇAMENTARIA'!$L$12)</f>
        <v>25614.35</v>
      </c>
      <c r="K17" s="64">
        <f t="shared" ref="K17:K23" si="1">J17/E17*F17</f>
        <v>15091.06</v>
      </c>
      <c r="L17" s="564">
        <f t="shared" ref="L17:L22" si="2">K17/220</f>
        <v>68.595727272727274</v>
      </c>
      <c r="M17" s="470">
        <f>L17*$E$27</f>
        <v>119.23995271818181</v>
      </c>
    </row>
    <row r="18" spans="1:13" ht="22.5" x14ac:dyDescent="0.25">
      <c r="A18" s="206" t="s">
        <v>355</v>
      </c>
      <c r="B18" s="63" t="s">
        <v>173</v>
      </c>
      <c r="C18" s="399" t="s">
        <v>356</v>
      </c>
      <c r="D18" s="577" t="str">
        <f t="shared" ref="D18:D19" si="3">VLOOKUP(C18,$C$34:$L$57,2)</f>
        <v>ENGENHEIRO ELETRICISTA COM ENCARGOS COMPLEMENTARES</v>
      </c>
      <c r="E18" s="329">
        <f t="shared" ref="E18:E19" si="4">VLOOKUP(C18,$C$34:$I$56,5)</f>
        <v>25614.35</v>
      </c>
      <c r="F18" s="579">
        <f t="shared" ref="F18:F19" si="5">VLOOKUP(C18,$C$34:$I$56,6)</f>
        <v>15091.06</v>
      </c>
      <c r="G18" s="393">
        <f t="shared" ref="G18:G19" si="6">F18/220</f>
        <v>68.595727272727274</v>
      </c>
      <c r="H18" s="64">
        <f t="shared" ref="H18:H19" si="7">E18/220</f>
        <v>116.42886363636363</v>
      </c>
      <c r="I18" s="475" t="str">
        <f t="shared" ref="I18:I19" si="8">$I$27</f>
        <v>SINAPI (REF. 01/26)</v>
      </c>
      <c r="J18" s="471">
        <f>E18*(1-'PLAN ORÇAMENTARIA'!$L$12)</f>
        <v>25614.35</v>
      </c>
      <c r="K18" s="64">
        <f t="shared" si="1"/>
        <v>15091.06</v>
      </c>
      <c r="L18" s="564">
        <f t="shared" ref="L18:L19" si="9">K18/220</f>
        <v>68.595727272727274</v>
      </c>
      <c r="M18" s="470">
        <f t="shared" ref="M18:M19" si="10">L18*$E$27</f>
        <v>119.23995271818181</v>
      </c>
    </row>
    <row r="19" spans="1:13" ht="22.5" x14ac:dyDescent="0.25">
      <c r="A19" s="206" t="s">
        <v>172</v>
      </c>
      <c r="B19" s="63" t="s">
        <v>174</v>
      </c>
      <c r="C19" s="399" t="s">
        <v>357</v>
      </c>
      <c r="D19" s="577" t="str">
        <f t="shared" si="3"/>
        <v>ENGENHEIRO MECANICO COM ENCARGOS COMPLEMENTARES</v>
      </c>
      <c r="E19" s="329">
        <f t="shared" si="4"/>
        <v>25614.35</v>
      </c>
      <c r="F19" s="579">
        <f t="shared" si="5"/>
        <v>15091.06</v>
      </c>
      <c r="G19" s="393">
        <f t="shared" si="6"/>
        <v>68.595727272727274</v>
      </c>
      <c r="H19" s="64">
        <f t="shared" si="7"/>
        <v>116.42886363636363</v>
      </c>
      <c r="I19" s="475" t="str">
        <f t="shared" si="8"/>
        <v>SINAPI (REF. 01/26)</v>
      </c>
      <c r="J19" s="471">
        <f>E19*(1-'PLAN ORÇAMENTARIA'!$L$12)</f>
        <v>25614.35</v>
      </c>
      <c r="K19" s="64">
        <f t="shared" si="1"/>
        <v>15091.06</v>
      </c>
      <c r="L19" s="564">
        <f t="shared" si="9"/>
        <v>68.595727272727274</v>
      </c>
      <c r="M19" s="470">
        <f t="shared" si="10"/>
        <v>119.23995271818181</v>
      </c>
    </row>
    <row r="20" spans="1:13" x14ac:dyDescent="0.25">
      <c r="A20" s="207" t="s">
        <v>175</v>
      </c>
      <c r="B20" s="348" t="s">
        <v>176</v>
      </c>
      <c r="C20" s="399"/>
      <c r="D20" s="330"/>
      <c r="E20" s="329"/>
      <c r="F20" s="580"/>
      <c r="G20" s="393"/>
      <c r="H20" s="64"/>
      <c r="I20" s="475"/>
      <c r="J20" s="471"/>
      <c r="K20" s="64"/>
      <c r="L20" s="564"/>
      <c r="M20" s="470"/>
    </row>
    <row r="21" spans="1:13" ht="22.5" x14ac:dyDescent="0.25">
      <c r="A21" s="206" t="s">
        <v>177</v>
      </c>
      <c r="B21" s="63" t="s">
        <v>178</v>
      </c>
      <c r="C21" s="399">
        <f>C54</f>
        <v>101390</v>
      </c>
      <c r="D21" s="577" t="str">
        <f>VLOOKUP(C21,$C$34:$L$57,2)</f>
        <v>AUXILIAR TECNICO / ASSISTENTE DE ENGENHARIA COM ENCARGOS COMPLEMENTARES</v>
      </c>
      <c r="E21" s="329">
        <f>VLOOKUP(C21,$C$34:$I$56,5)</f>
        <v>8058.24</v>
      </c>
      <c r="F21" s="579">
        <f>VLOOKUP(C21,$C$34:$I$56,6)</f>
        <v>5054.87</v>
      </c>
      <c r="G21" s="393">
        <f t="shared" si="0"/>
        <v>22.976681818181817</v>
      </c>
      <c r="H21" s="64">
        <f>E21/220</f>
        <v>36.628363636363638</v>
      </c>
      <c r="I21" s="475" t="str">
        <f>$I$27</f>
        <v>SINAPI (REF. 01/26)</v>
      </c>
      <c r="J21" s="471">
        <f>E21*(1-'PLAN ORÇAMENTARIA'!$L$12)</f>
        <v>8058.24</v>
      </c>
      <c r="K21" s="64">
        <f t="shared" si="1"/>
        <v>5054.87</v>
      </c>
      <c r="L21" s="564">
        <f t="shared" si="2"/>
        <v>22.976681818181817</v>
      </c>
      <c r="M21" s="470">
        <f>L21*$E$27</f>
        <v>39.940366004545453</v>
      </c>
    </row>
    <row r="22" spans="1:13" ht="22.5" x14ac:dyDescent="0.25">
      <c r="A22" s="206" t="s">
        <v>179</v>
      </c>
      <c r="B22" s="63" t="s">
        <v>180</v>
      </c>
      <c r="C22" s="399">
        <v>100321</v>
      </c>
      <c r="D22" s="577" t="str">
        <f>VLOOKUP(C22,$C$34:$L$57,2)</f>
        <v>TÉCNICO EM SEGURANÇA DO TRABALHO COM ENCARGOS COMPLEMENTARES</v>
      </c>
      <c r="E22" s="329">
        <f>VLOOKUP(C22,$C$34:$I$56,5)</f>
        <v>8570.4599999999991</v>
      </c>
      <c r="F22" s="579">
        <f>VLOOKUP(C22,$C$34:$I$56,6)</f>
        <v>5340.34</v>
      </c>
      <c r="G22" s="393">
        <f t="shared" ref="G22:G23" si="11">F22/220</f>
        <v>24.274272727272727</v>
      </c>
      <c r="H22" s="64">
        <f>E22/220</f>
        <v>38.956636363636356</v>
      </c>
      <c r="I22" s="475" t="str">
        <f>$I$27</f>
        <v>SINAPI (REF. 01/26)</v>
      </c>
      <c r="J22" s="471">
        <f>E22*(1-'PLAN ORÇAMENTARIA'!$L$12)</f>
        <v>8570.4599999999991</v>
      </c>
      <c r="K22" s="64">
        <f t="shared" si="1"/>
        <v>5340.34</v>
      </c>
      <c r="L22" s="564">
        <f t="shared" si="2"/>
        <v>24.274272727272727</v>
      </c>
      <c r="M22" s="470">
        <f>L22*$E$27</f>
        <v>42.195968281818182</v>
      </c>
    </row>
    <row r="23" spans="1:13" ht="22.5" x14ac:dyDescent="0.25">
      <c r="A23" s="206" t="s">
        <v>352</v>
      </c>
      <c r="B23" s="63" t="s">
        <v>353</v>
      </c>
      <c r="C23" s="399">
        <v>93566</v>
      </c>
      <c r="D23" s="577" t="s">
        <v>195</v>
      </c>
      <c r="E23" s="329">
        <f>VLOOKUP(C23,$C$34:$I$56,5)</f>
        <v>4795.34</v>
      </c>
      <c r="F23" s="579">
        <f>VLOOKUP(C23,$C$34:$I$56,6)</f>
        <v>3168.61</v>
      </c>
      <c r="G23" s="393">
        <f t="shared" si="11"/>
        <v>14.402772727272728</v>
      </c>
      <c r="H23" s="64">
        <f>E23/220</f>
        <v>21.797000000000001</v>
      </c>
      <c r="I23" s="475" t="str">
        <f>$I$27</f>
        <v>SINAPI (REF. 01/26)</v>
      </c>
      <c r="J23" s="471">
        <f>E23*(1-'PLAN ORÇAMENTARIA'!$L$12)</f>
        <v>4795.34</v>
      </c>
      <c r="K23" s="64">
        <f t="shared" si="1"/>
        <v>3168.61</v>
      </c>
      <c r="L23" s="564">
        <f t="shared" ref="L23" si="12">K23/220</f>
        <v>14.402772727272728</v>
      </c>
      <c r="M23" s="470">
        <f>L23*$E$27</f>
        <v>25.036339831818182</v>
      </c>
    </row>
    <row r="24" spans="1:13" x14ac:dyDescent="0.25">
      <c r="A24" s="208"/>
      <c r="B24" s="209"/>
      <c r="C24" s="400"/>
      <c r="D24" s="331"/>
      <c r="E24" s="333"/>
      <c r="F24" s="332"/>
      <c r="G24" s="401"/>
      <c r="H24" s="210"/>
      <c r="I24" s="476"/>
      <c r="J24" s="472"/>
      <c r="K24" s="210"/>
      <c r="L24" s="565"/>
      <c r="M24" s="473"/>
    </row>
    <row r="25" spans="1:13" x14ac:dyDescent="0.25">
      <c r="A25" s="65"/>
      <c r="B25" s="66"/>
      <c r="C25" s="67"/>
      <c r="D25" s="65"/>
      <c r="E25" s="65"/>
      <c r="F25" s="65"/>
      <c r="G25" s="65"/>
      <c r="H25" s="65"/>
      <c r="I25" s="65"/>
      <c r="J25" s="65"/>
      <c r="K25" s="65"/>
      <c r="L25" s="65"/>
    </row>
    <row r="26" spans="1:13" ht="11.25" customHeight="1" x14ac:dyDescent="0.25">
      <c r="A26" s="923" t="s">
        <v>181</v>
      </c>
      <c r="B26" s="923"/>
      <c r="C26" s="923"/>
      <c r="D26" s="65"/>
      <c r="E26" s="65"/>
      <c r="F26" s="65"/>
      <c r="G26" s="65"/>
      <c r="H26" s="65"/>
      <c r="I26" s="65"/>
      <c r="J26" s="65"/>
      <c r="K26" s="65"/>
      <c r="L26" s="65"/>
    </row>
    <row r="27" spans="1:13" ht="10.5" customHeight="1" x14ac:dyDescent="0.25">
      <c r="A27" s="924" t="s">
        <v>394</v>
      </c>
      <c r="B27" s="925"/>
      <c r="C27" s="925"/>
      <c r="D27" s="925"/>
      <c r="E27" s="326">
        <v>1.7383</v>
      </c>
      <c r="H27" s="68"/>
      <c r="I27" s="492" t="s">
        <v>354</v>
      </c>
      <c r="J27" s="68"/>
      <c r="K27" s="68"/>
      <c r="L27" s="68"/>
    </row>
    <row r="28" spans="1:13" x14ac:dyDescent="0.25">
      <c r="A28" s="68"/>
      <c r="B28" s="68"/>
      <c r="C28" s="68"/>
      <c r="D28" s="327" t="s">
        <v>182</v>
      </c>
      <c r="E28" s="328">
        <f>'FATOR K'!E11</f>
        <v>2.4339107305936074</v>
      </c>
      <c r="H28" s="68"/>
      <c r="I28" s="68"/>
      <c r="J28" s="68"/>
      <c r="K28" s="68"/>
      <c r="L28" s="68"/>
      <c r="M28" s="68"/>
    </row>
    <row r="29" spans="1:13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2" spans="1:13" x14ac:dyDescent="0.25">
      <c r="C32" s="226" t="s">
        <v>183</v>
      </c>
      <c r="D32" s="227"/>
      <c r="E32" s="227"/>
      <c r="F32" s="227"/>
      <c r="G32" s="227"/>
      <c r="H32" s="227"/>
      <c r="I32" s="228"/>
    </row>
    <row r="33" spans="3:20" ht="45" x14ac:dyDescent="0.25">
      <c r="C33" s="491" t="s">
        <v>184</v>
      </c>
      <c r="D33" s="229" t="s">
        <v>185</v>
      </c>
      <c r="E33" s="229"/>
      <c r="F33" s="230" t="s">
        <v>186</v>
      </c>
      <c r="G33" s="231" t="s">
        <v>187</v>
      </c>
      <c r="H33" s="232" t="s">
        <v>188</v>
      </c>
      <c r="I33" s="233" t="s">
        <v>189</v>
      </c>
      <c r="K33" s="578"/>
    </row>
    <row r="34" spans="3:20" x14ac:dyDescent="0.25">
      <c r="C34" s="512">
        <v>93561</v>
      </c>
      <c r="D34" s="513" t="s">
        <v>190</v>
      </c>
      <c r="E34" s="513"/>
      <c r="F34" s="514" t="s">
        <v>191</v>
      </c>
      <c r="G34" s="239">
        <v>9034.0300000000007</v>
      </c>
      <c r="H34" s="515">
        <v>5608.83</v>
      </c>
      <c r="I34" s="516">
        <f t="shared" ref="I34:I56" si="13">H34/220</f>
        <v>25.494681818181817</v>
      </c>
      <c r="L34"/>
      <c r="R34" s="72"/>
    </row>
    <row r="35" spans="3:20" x14ac:dyDescent="0.25">
      <c r="C35" s="322">
        <v>93563</v>
      </c>
      <c r="D35" s="246" t="s">
        <v>192</v>
      </c>
      <c r="E35" s="246"/>
      <c r="F35" s="170" t="s">
        <v>191</v>
      </c>
      <c r="G35" s="237">
        <v>5611.73</v>
      </c>
      <c r="H35" s="241">
        <v>3638.26</v>
      </c>
      <c r="I35" s="70">
        <f t="shared" si="13"/>
        <v>16.537545454545455</v>
      </c>
      <c r="L35"/>
    </row>
    <row r="36" spans="3:20" x14ac:dyDescent="0.25">
      <c r="C36" s="322">
        <v>93564</v>
      </c>
      <c r="D36" s="246" t="s">
        <v>193</v>
      </c>
      <c r="E36" s="246"/>
      <c r="F36" s="170" t="s">
        <v>191</v>
      </c>
      <c r="G36" s="237">
        <v>5004.3999999999996</v>
      </c>
      <c r="H36" s="241">
        <v>3288.88</v>
      </c>
      <c r="I36" s="70">
        <f t="shared" si="13"/>
        <v>14.949454545454547</v>
      </c>
      <c r="L36"/>
    </row>
    <row r="37" spans="3:20" x14ac:dyDescent="0.25">
      <c r="C37" s="321">
        <v>93565</v>
      </c>
      <c r="D37" s="245" t="s">
        <v>194</v>
      </c>
      <c r="E37" s="245"/>
      <c r="F37" s="174" t="s">
        <v>191</v>
      </c>
      <c r="G37" s="236">
        <v>24788.99</v>
      </c>
      <c r="H37" s="242">
        <v>14616.25</v>
      </c>
      <c r="I37" s="175">
        <f t="shared" si="13"/>
        <v>66.4375</v>
      </c>
      <c r="L37"/>
      <c r="S37" s="60"/>
    </row>
    <row r="38" spans="3:20" x14ac:dyDescent="0.25">
      <c r="C38" s="485">
        <v>93566</v>
      </c>
      <c r="D38" s="486" t="s">
        <v>195</v>
      </c>
      <c r="E38" s="486"/>
      <c r="F38" s="487" t="s">
        <v>191</v>
      </c>
      <c r="G38" s="488">
        <v>4795.34</v>
      </c>
      <c r="H38" s="489">
        <v>3168.61</v>
      </c>
      <c r="I38" s="490">
        <f t="shared" si="13"/>
        <v>14.402772727272728</v>
      </c>
      <c r="L38"/>
      <c r="S38" s="60"/>
    </row>
    <row r="39" spans="3:20" x14ac:dyDescent="0.25">
      <c r="C39" s="323">
        <v>93567</v>
      </c>
      <c r="D39" s="102" t="s">
        <v>196</v>
      </c>
      <c r="E39" s="102"/>
      <c r="F39" s="103" t="s">
        <v>191</v>
      </c>
      <c r="G39" s="238">
        <v>25614.35</v>
      </c>
      <c r="H39" s="242">
        <v>15091.06</v>
      </c>
      <c r="I39" s="96">
        <f t="shared" si="13"/>
        <v>68.595727272727274</v>
      </c>
      <c r="L39"/>
      <c r="S39" s="60"/>
    </row>
    <row r="40" spans="3:20" x14ac:dyDescent="0.25">
      <c r="C40" s="323">
        <v>93568</v>
      </c>
      <c r="D40" s="244" t="s">
        <v>197</v>
      </c>
      <c r="E40" s="244"/>
      <c r="F40" s="103" t="s">
        <v>191</v>
      </c>
      <c r="G40" s="235">
        <v>31833.19</v>
      </c>
      <c r="H40" s="242">
        <v>18668.599999999999</v>
      </c>
      <c r="I40" s="96">
        <f t="shared" si="13"/>
        <v>84.857272727272715</v>
      </c>
      <c r="L40"/>
      <c r="S40" s="60"/>
    </row>
    <row r="41" spans="3:20" x14ac:dyDescent="0.25">
      <c r="C41" s="324">
        <v>93569</v>
      </c>
      <c r="D41" s="479" t="s">
        <v>198</v>
      </c>
      <c r="E41" s="479"/>
      <c r="F41" s="170" t="s">
        <v>191</v>
      </c>
      <c r="G41" s="239">
        <v>24041.46</v>
      </c>
      <c r="H41" s="241">
        <v>14186.22</v>
      </c>
      <c r="I41" s="70">
        <f t="shared" si="13"/>
        <v>64.482818181818175</v>
      </c>
      <c r="L41"/>
    </row>
    <row r="42" spans="3:20" x14ac:dyDescent="0.25">
      <c r="C42" s="325">
        <v>93570</v>
      </c>
      <c r="D42" s="245" t="s">
        <v>199</v>
      </c>
      <c r="E42" s="245"/>
      <c r="F42" s="174" t="s">
        <v>191</v>
      </c>
      <c r="G42" s="240">
        <v>25318.45</v>
      </c>
      <c r="H42" s="242">
        <v>14920.84</v>
      </c>
      <c r="I42" s="175">
        <f t="shared" si="13"/>
        <v>67.822000000000003</v>
      </c>
      <c r="L42"/>
    </row>
    <row r="43" spans="3:20" x14ac:dyDescent="0.25">
      <c r="C43" s="320">
        <v>93571</v>
      </c>
      <c r="D43" s="243" t="s">
        <v>200</v>
      </c>
      <c r="E43" s="243"/>
      <c r="F43" s="169" t="s">
        <v>191</v>
      </c>
      <c r="G43" s="234">
        <v>26091.93</v>
      </c>
      <c r="H43" s="241">
        <v>15365.8</v>
      </c>
      <c r="I43" s="70">
        <f t="shared" si="13"/>
        <v>69.844545454545454</v>
      </c>
      <c r="L43"/>
    </row>
    <row r="44" spans="3:20" x14ac:dyDescent="0.25">
      <c r="C44" s="485" t="s">
        <v>356</v>
      </c>
      <c r="D44" s="581" t="s">
        <v>201</v>
      </c>
      <c r="E44" s="486"/>
      <c r="F44" s="487" t="s">
        <v>191</v>
      </c>
      <c r="G44" s="488">
        <f>G39</f>
        <v>25614.35</v>
      </c>
      <c r="H44" s="489">
        <f>H39</f>
        <v>15091.06</v>
      </c>
      <c r="I44" s="582">
        <f t="shared" si="13"/>
        <v>68.595727272727274</v>
      </c>
      <c r="L44"/>
    </row>
    <row r="45" spans="3:20" x14ac:dyDescent="0.25">
      <c r="C45" s="485" t="s">
        <v>357</v>
      </c>
      <c r="D45" s="581" t="s">
        <v>202</v>
      </c>
      <c r="E45" s="486"/>
      <c r="F45" s="487" t="s">
        <v>191</v>
      </c>
      <c r="G45" s="488">
        <f>G39</f>
        <v>25614.35</v>
      </c>
      <c r="H45" s="489">
        <f>H39</f>
        <v>15091.06</v>
      </c>
      <c r="I45" s="582">
        <f t="shared" si="13"/>
        <v>68.595727272727274</v>
      </c>
      <c r="L45"/>
    </row>
    <row r="46" spans="3:20" x14ac:dyDescent="0.25">
      <c r="C46" s="320">
        <v>93572</v>
      </c>
      <c r="D46" s="243" t="s">
        <v>203</v>
      </c>
      <c r="E46" s="243"/>
      <c r="F46" s="169" t="s">
        <v>191</v>
      </c>
      <c r="G46" s="234">
        <v>11519.29</v>
      </c>
      <c r="H46" s="241">
        <v>7078.57</v>
      </c>
      <c r="I46" s="71">
        <f t="shared" si="13"/>
        <v>32.175318181818177</v>
      </c>
      <c r="L46"/>
      <c r="T46" s="60"/>
    </row>
    <row r="47" spans="3:20" x14ac:dyDescent="0.25">
      <c r="C47" s="320">
        <v>94295</v>
      </c>
      <c r="D47" s="243" t="s">
        <v>204</v>
      </c>
      <c r="E47" s="243"/>
      <c r="F47" s="169" t="s">
        <v>191</v>
      </c>
      <c r="G47" s="234">
        <v>18119.25</v>
      </c>
      <c r="H47" s="241">
        <v>10875.36</v>
      </c>
      <c r="I47" s="71">
        <f t="shared" si="13"/>
        <v>49.433454545454545</v>
      </c>
      <c r="L47"/>
      <c r="T47" s="60"/>
    </row>
    <row r="48" spans="3:20" x14ac:dyDescent="0.25">
      <c r="C48" s="320">
        <v>94296</v>
      </c>
      <c r="D48" s="243" t="s">
        <v>205</v>
      </c>
      <c r="E48" s="243"/>
      <c r="F48" s="169" t="s">
        <v>191</v>
      </c>
      <c r="G48" s="234">
        <v>8904.85</v>
      </c>
      <c r="H48" s="241">
        <v>5534.52</v>
      </c>
      <c r="I48" s="71">
        <f t="shared" si="13"/>
        <v>25.156909090909092</v>
      </c>
      <c r="L48"/>
      <c r="T48" s="60"/>
    </row>
    <row r="49" spans="3:18" x14ac:dyDescent="0.25">
      <c r="C49" s="323">
        <v>100321</v>
      </c>
      <c r="D49" s="102" t="s">
        <v>206</v>
      </c>
      <c r="E49" s="102"/>
      <c r="F49" s="103" t="s">
        <v>207</v>
      </c>
      <c r="G49" s="238">
        <v>8570.4599999999991</v>
      </c>
      <c r="H49" s="242">
        <v>5340.34</v>
      </c>
      <c r="I49" s="96">
        <f t="shared" si="13"/>
        <v>24.274272727272727</v>
      </c>
      <c r="L49"/>
      <c r="R49" s="72"/>
    </row>
    <row r="50" spans="3:18" x14ac:dyDescent="0.25">
      <c r="C50" s="320">
        <v>100534</v>
      </c>
      <c r="D50" s="243" t="s">
        <v>208</v>
      </c>
      <c r="E50" s="243"/>
      <c r="F50" s="169" t="s">
        <v>207</v>
      </c>
      <c r="G50" s="234">
        <v>7235.18</v>
      </c>
      <c r="H50" s="241">
        <v>4572.1899999999996</v>
      </c>
      <c r="I50" s="71">
        <f t="shared" si="13"/>
        <v>20.782681818181818</v>
      </c>
      <c r="L50"/>
      <c r="R50" s="72"/>
    </row>
    <row r="51" spans="3:18" x14ac:dyDescent="0.25">
      <c r="C51" s="320">
        <v>101380</v>
      </c>
      <c r="D51" s="243" t="s">
        <v>209</v>
      </c>
      <c r="E51" s="243"/>
      <c r="F51" s="169" t="s">
        <v>207</v>
      </c>
      <c r="G51" s="234">
        <v>5029.7299999999996</v>
      </c>
      <c r="H51" s="241">
        <v>3400.85</v>
      </c>
      <c r="I51" s="71">
        <f t="shared" si="13"/>
        <v>15.45840909090909</v>
      </c>
      <c r="L51"/>
      <c r="R51" s="72"/>
    </row>
    <row r="52" spans="3:18" x14ac:dyDescent="0.25">
      <c r="C52" s="320">
        <v>101388</v>
      </c>
      <c r="D52" s="243" t="s">
        <v>210</v>
      </c>
      <c r="E52" s="243"/>
      <c r="F52" s="169" t="s">
        <v>207</v>
      </c>
      <c r="G52" s="234">
        <v>4339.09</v>
      </c>
      <c r="H52" s="241">
        <v>3003.54</v>
      </c>
      <c r="I52" s="71">
        <v>3003.54</v>
      </c>
      <c r="L52"/>
    </row>
    <row r="53" spans="3:18" x14ac:dyDescent="0.25">
      <c r="C53" s="320">
        <v>101389</v>
      </c>
      <c r="D53" s="243" t="s">
        <v>211</v>
      </c>
      <c r="E53" s="243"/>
      <c r="F53" s="169" t="s">
        <v>207</v>
      </c>
      <c r="G53" s="234">
        <v>4540.6400000000003</v>
      </c>
      <c r="H53" s="241">
        <v>3023.9</v>
      </c>
      <c r="I53" s="71">
        <f t="shared" si="13"/>
        <v>13.745000000000001</v>
      </c>
      <c r="L53"/>
    </row>
    <row r="54" spans="3:18" x14ac:dyDescent="0.25">
      <c r="C54" s="323">
        <v>101390</v>
      </c>
      <c r="D54" s="102" t="s">
        <v>212</v>
      </c>
      <c r="E54" s="102"/>
      <c r="F54" s="103" t="s">
        <v>207</v>
      </c>
      <c r="G54" s="238">
        <v>8058.24</v>
      </c>
      <c r="H54" s="242">
        <v>5054.87</v>
      </c>
      <c r="I54" s="96">
        <f t="shared" si="13"/>
        <v>22.976681818181817</v>
      </c>
      <c r="L54"/>
    </row>
    <row r="55" spans="3:18" x14ac:dyDescent="0.25">
      <c r="C55" s="320">
        <v>101422</v>
      </c>
      <c r="D55" s="243" t="s">
        <v>213</v>
      </c>
      <c r="E55" s="243"/>
      <c r="F55" s="169" t="s">
        <v>207</v>
      </c>
      <c r="G55" s="234">
        <v>5577.29</v>
      </c>
      <c r="H55" s="241">
        <v>3628.32</v>
      </c>
      <c r="I55" s="71">
        <f t="shared" si="13"/>
        <v>16.492363636363638</v>
      </c>
      <c r="L55"/>
      <c r="R55" s="72"/>
    </row>
    <row r="56" spans="3:18" x14ac:dyDescent="0.25">
      <c r="C56" s="320">
        <v>101457</v>
      </c>
      <c r="D56" s="243" t="s">
        <v>214</v>
      </c>
      <c r="E56" s="243"/>
      <c r="F56" s="169" t="s">
        <v>207</v>
      </c>
      <c r="G56" s="234">
        <v>5844.47</v>
      </c>
      <c r="H56" s="241">
        <v>3782.02</v>
      </c>
      <c r="I56" s="71">
        <f t="shared" si="13"/>
        <v>17.190999999999999</v>
      </c>
      <c r="L56"/>
      <c r="R56" s="72"/>
    </row>
    <row r="57" spans="3:18" x14ac:dyDescent="0.25">
      <c r="C57" s="73"/>
      <c r="D57" s="74"/>
      <c r="E57" s="74"/>
      <c r="F57" s="75"/>
      <c r="G57" s="76"/>
      <c r="H57" s="77"/>
      <c r="I57" s="78"/>
      <c r="R57" s="72"/>
    </row>
    <row r="58" spans="3:18" x14ac:dyDescent="0.25">
      <c r="C58" s="79"/>
      <c r="D58" s="80"/>
      <c r="E58" s="80"/>
      <c r="F58" s="81"/>
      <c r="G58" s="82"/>
      <c r="H58" s="83"/>
      <c r="I58" s="84"/>
    </row>
    <row r="59" spans="3:18" ht="30.75" customHeight="1" x14ac:dyDescent="0.25">
      <c r="C59" s="906" t="s">
        <v>393</v>
      </c>
      <c r="D59" s="907"/>
      <c r="E59" s="319"/>
      <c r="F59" s="85"/>
      <c r="G59" s="86"/>
      <c r="H59" s="87"/>
      <c r="I59" s="88"/>
    </row>
    <row r="60" spans="3:18" x14ac:dyDescent="0.25">
      <c r="C60" s="89"/>
    </row>
  </sheetData>
  <mergeCells count="10">
    <mergeCell ref="C59:D59"/>
    <mergeCell ref="A10:A13"/>
    <mergeCell ref="B10:B13"/>
    <mergeCell ref="A7:M9"/>
    <mergeCell ref="A6:M6"/>
    <mergeCell ref="I10:I12"/>
    <mergeCell ref="C10:H12"/>
    <mergeCell ref="A26:C26"/>
    <mergeCell ref="A27:D27"/>
    <mergeCell ref="J10:M12"/>
  </mergeCells>
  <phoneticPr fontId="9" type="noConversion"/>
  <pageMargins left="0.51180555555555596" right="0.51180555555555596" top="0.78749999999999998" bottom="0.329166666666667" header="0.511811023622047" footer="0.31527777777777799"/>
  <pageSetup paperSize="9" scale="6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4264-764E-4FD5-898B-D5CE9CC1C6DF}">
  <sheetPr>
    <tabColor rgb="FFFFFF00"/>
    <pageSetUpPr fitToPage="1"/>
  </sheetPr>
  <dimension ref="A1:AA277"/>
  <sheetViews>
    <sheetView zoomScaleNormal="100" workbookViewId="0">
      <selection activeCell="U273" sqref="U273"/>
    </sheetView>
  </sheetViews>
  <sheetFormatPr defaultRowHeight="15" x14ac:dyDescent="0.25"/>
  <cols>
    <col min="1" max="1" width="8.28515625" customWidth="1"/>
    <col min="2" max="2" width="6.85546875" bestFit="1" customWidth="1"/>
    <col min="3" max="3" width="9.28515625" customWidth="1"/>
    <col min="4" max="11" width="8.28515625" customWidth="1"/>
    <col min="15" max="17" width="8.7109375" customWidth="1"/>
    <col min="18" max="18" width="14" customWidth="1"/>
    <col min="19" max="19" width="10.42578125" bestFit="1" customWidth="1"/>
    <col min="20" max="20" width="10.42578125" style="377" customWidth="1"/>
    <col min="21" max="21" width="16.85546875" customWidth="1"/>
    <col min="22" max="22" width="32.140625" customWidth="1"/>
    <col min="23" max="23" width="15.42578125" customWidth="1"/>
    <col min="24" max="24" width="15.42578125" bestFit="1" customWidth="1"/>
    <col min="25" max="25" width="19.28515625" bestFit="1" customWidth="1"/>
    <col min="26" max="27" width="12.42578125" bestFit="1" customWidth="1"/>
  </cols>
  <sheetData>
    <row r="1" spans="1:27" x14ac:dyDescent="0.25">
      <c r="A1" s="724" t="s">
        <v>215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6"/>
      <c r="T1" s="378"/>
      <c r="U1" s="221" t="s">
        <v>216</v>
      </c>
      <c r="V1" s="221"/>
      <c r="W1" s="55">
        <v>44</v>
      </c>
      <c r="X1" s="55" t="s">
        <v>217</v>
      </c>
    </row>
    <row r="2" spans="1:27" x14ac:dyDescent="0.25">
      <c r="A2" s="665"/>
      <c r="B2" s="666"/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8"/>
      <c r="T2" s="378"/>
      <c r="U2" s="222" t="s">
        <v>218</v>
      </c>
      <c r="V2" s="222"/>
      <c r="W2" s="55">
        <v>6</v>
      </c>
      <c r="X2" s="55" t="s">
        <v>219</v>
      </c>
    </row>
    <row r="3" spans="1:27" ht="15" customHeight="1" x14ac:dyDescent="0.25">
      <c r="A3" s="188" t="s">
        <v>6</v>
      </c>
      <c r="B3" s="180" t="str">
        <f>ESCOPO!A11</f>
        <v>1.1</v>
      </c>
      <c r="C3" s="671" t="s">
        <v>220</v>
      </c>
      <c r="D3" s="672"/>
      <c r="E3" s="673"/>
      <c r="F3" s="671" t="s">
        <v>221</v>
      </c>
      <c r="G3" s="672"/>
      <c r="H3" s="672"/>
      <c r="I3" s="749" t="str">
        <f>VLOOKUP(C3,ESCOPO!C:D,2,0)</f>
        <v>Jan/26 - S/ Desoneração</v>
      </c>
      <c r="J3" s="749"/>
      <c r="K3" s="749"/>
      <c r="L3" s="749"/>
      <c r="M3" s="749"/>
      <c r="N3" s="749"/>
      <c r="O3" s="749"/>
      <c r="P3" s="749"/>
      <c r="Q3" s="749"/>
      <c r="R3" s="750"/>
      <c r="T3" s="378"/>
      <c r="U3" s="223" t="s">
        <v>222</v>
      </c>
      <c r="V3" s="223"/>
      <c r="W3" s="56">
        <f>W1/W2</f>
        <v>7.333333333333333</v>
      </c>
      <c r="X3" s="57" t="s">
        <v>223</v>
      </c>
    </row>
    <row r="4" spans="1:27" s="115" customFormat="1" x14ac:dyDescent="0.25">
      <c r="A4" s="676" t="s">
        <v>224</v>
      </c>
      <c r="B4" s="677"/>
      <c r="C4" s="678" t="s">
        <v>7</v>
      </c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80"/>
      <c r="Q4" s="678" t="s">
        <v>29</v>
      </c>
      <c r="R4" s="681"/>
      <c r="S4"/>
      <c r="T4" s="378"/>
      <c r="U4"/>
      <c r="V4"/>
      <c r="W4" s="54">
        <v>30</v>
      </c>
      <c r="X4" s="54" t="s">
        <v>225</v>
      </c>
      <c r="Y4"/>
      <c r="Z4"/>
      <c r="AA4"/>
    </row>
    <row r="5" spans="1:27" s="185" customFormat="1" ht="45" customHeight="1" x14ac:dyDescent="0.25">
      <c r="A5" s="637" t="str">
        <f>ESCOPO!C11</f>
        <v>CPU-01</v>
      </c>
      <c r="B5" s="638"/>
      <c r="C5" s="639" t="str">
        <f>ESCOPO!B11</f>
        <v>Relatório gerencial de fiscalização referente ao período de execução dos serviços relacionados ao acompanhamento e controle de obra/serviços de engenharia, inclusive para análise de eventuais aditivos da obra.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1"/>
      <c r="Q5" s="642" t="s">
        <v>226</v>
      </c>
      <c r="R5" s="643"/>
      <c r="S5"/>
      <c r="T5" s="378"/>
      <c r="U5"/>
      <c r="V5"/>
      <c r="W5" s="58">
        <f>TRUNC((W3*W4),2)</f>
        <v>220</v>
      </c>
      <c r="X5" s="57" t="s">
        <v>227</v>
      </c>
      <c r="Y5"/>
      <c r="Z5"/>
      <c r="AA5"/>
    </row>
    <row r="6" spans="1:27" x14ac:dyDescent="0.25">
      <c r="A6" s="644" t="s">
        <v>228</v>
      </c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  <c r="M6" s="645"/>
      <c r="N6" s="645"/>
      <c r="O6" s="645"/>
      <c r="P6" s="645"/>
      <c r="Q6" s="645"/>
      <c r="R6" s="751"/>
      <c r="T6" s="378"/>
      <c r="U6" s="59" t="s">
        <v>229</v>
      </c>
      <c r="W6" s="59"/>
    </row>
    <row r="7" spans="1:27" x14ac:dyDescent="0.25">
      <c r="A7" s="644" t="s">
        <v>27</v>
      </c>
      <c r="B7" s="645"/>
      <c r="C7" s="748" t="s">
        <v>7</v>
      </c>
      <c r="D7" s="645"/>
      <c r="E7" s="645"/>
      <c r="F7" s="645"/>
      <c r="G7" s="645"/>
      <c r="H7" s="645"/>
      <c r="I7" s="645"/>
      <c r="J7" s="645"/>
      <c r="K7" s="752"/>
      <c r="L7" s="181" t="s">
        <v>230</v>
      </c>
      <c r="M7" s="741" t="s">
        <v>231</v>
      </c>
      <c r="N7" s="743"/>
      <c r="O7" s="741" t="s">
        <v>232</v>
      </c>
      <c r="P7" s="742"/>
      <c r="Q7" s="743"/>
      <c r="R7" s="189" t="s">
        <v>14</v>
      </c>
      <c r="T7" s="378"/>
      <c r="U7" s="370" t="s">
        <v>52</v>
      </c>
      <c r="V7" s="370" t="s">
        <v>53</v>
      </c>
      <c r="W7" s="370" t="s">
        <v>233</v>
      </c>
      <c r="X7" s="365" t="s">
        <v>234</v>
      </c>
      <c r="Y7" s="371" t="s">
        <v>235</v>
      </c>
      <c r="Z7" s="365" t="s">
        <v>236</v>
      </c>
    </row>
    <row r="8" spans="1:27" x14ac:dyDescent="0.25">
      <c r="A8" s="744">
        <f>'TABELA SALARIAL'!C15</f>
        <v>93568</v>
      </c>
      <c r="B8" s="646"/>
      <c r="C8" s="691" t="str">
        <f>VLOOKUP(A8,'TABELA SALARIAL'!$C$14:$L$24,2,0)</f>
        <v>ENGENHEIRO CIVIL DE OBRA SENIOR COM ENCARGOS COMPLEMENTARES</v>
      </c>
      <c r="D8" s="646"/>
      <c r="E8" s="646"/>
      <c r="F8" s="646"/>
      <c r="G8" s="646"/>
      <c r="H8" s="646"/>
      <c r="I8" s="646"/>
      <c r="J8" s="646"/>
      <c r="K8" s="692"/>
      <c r="L8" s="183" t="s">
        <v>237</v>
      </c>
      <c r="M8" s="739">
        <v>2.3199999999999998</v>
      </c>
      <c r="N8" s="740"/>
      <c r="O8" s="693">
        <f>VLOOKUP(A8,'TABELA SALARIAL'!$C$14:$L$24,10,0)</f>
        <v>84.857272727272715</v>
      </c>
      <c r="P8" s="694"/>
      <c r="Q8" s="695"/>
      <c r="R8" s="190">
        <f>TRUNC(M8*O8,2)</f>
        <v>196.86</v>
      </c>
      <c r="T8" s="378">
        <f t="shared" ref="T8:T61" si="0">M8</f>
        <v>2.3199999999999998</v>
      </c>
      <c r="U8" s="372">
        <f>'TABELA SALARIAL'!C15</f>
        <v>93568</v>
      </c>
      <c r="V8" s="373" t="str">
        <f>'TABELA SALARIAL'!D15</f>
        <v>ENGENHEIRO CIVIL DE OBRA SENIOR COM ENCARGOS COMPLEMENTARES</v>
      </c>
      <c r="W8" s="510">
        <f ca="1">SUMIF($A$1:$R$107,U8,$T$1:$T$107)</f>
        <v>2.3199999999999998</v>
      </c>
      <c r="X8" s="374">
        <f t="shared" ref="X8:X17" ca="1" si="1">W8/Y8</f>
        <v>7.7333333333333323E-2</v>
      </c>
      <c r="Y8" s="375">
        <v>30</v>
      </c>
      <c r="Z8" s="374">
        <v>36</v>
      </c>
    </row>
    <row r="9" spans="1:27" x14ac:dyDescent="0.25">
      <c r="A9" s="627">
        <f>'TABELA SALARIAL'!C17</f>
        <v>93567</v>
      </c>
      <c r="B9" s="628"/>
      <c r="C9" s="629" t="str">
        <f>VLOOKUP(A9,'TABELA SALARIAL'!$C$14:$L$24,2,0)</f>
        <v>ENGENHEIRO CIVIL DE OBRA PLENO COM ENCARGOS COMPLEMENTARES</v>
      </c>
      <c r="D9" s="630"/>
      <c r="E9" s="630"/>
      <c r="F9" s="630"/>
      <c r="G9" s="630"/>
      <c r="H9" s="630"/>
      <c r="I9" s="630"/>
      <c r="J9" s="630"/>
      <c r="K9" s="630"/>
      <c r="L9" s="182" t="s">
        <v>237</v>
      </c>
      <c r="M9" s="635">
        <v>2.3199999999999998</v>
      </c>
      <c r="N9" s="636"/>
      <c r="O9" s="631">
        <f>VLOOKUP(A9,'TABELA SALARIAL'!$C$14:$L$24,10,0)</f>
        <v>68.595727272727274</v>
      </c>
      <c r="P9" s="632"/>
      <c r="Q9" s="633"/>
      <c r="R9" s="191">
        <f>TRUNC(M9*O9,2)</f>
        <v>159.13999999999999</v>
      </c>
      <c r="T9" s="378">
        <f t="shared" si="0"/>
        <v>2.3199999999999998</v>
      </c>
      <c r="U9">
        <f>'TABELA SALARIAL'!C17</f>
        <v>93567</v>
      </c>
      <c r="V9" t="str">
        <f>'TABELA SALARIAL'!D17</f>
        <v>ENGENHEIRO CIVIL DE OBRA PLENO COM ENCARGOS COMPLEMENTARES</v>
      </c>
      <c r="W9">
        <f ca="1">SUMIF($A$1:$R$107,U9,$T$1:$T$107)</f>
        <v>21.462857142857143</v>
      </c>
      <c r="X9">
        <f t="shared" ca="1" si="1"/>
        <v>0.71542857142857141</v>
      </c>
      <c r="Y9">
        <v>30</v>
      </c>
      <c r="Z9">
        <v>36</v>
      </c>
    </row>
    <row r="10" spans="1:27" x14ac:dyDescent="0.25">
      <c r="A10" s="634">
        <f>'TABELA SALARIAL'!C21</f>
        <v>101390</v>
      </c>
      <c r="B10" s="628"/>
      <c r="C10" s="629" t="str">
        <f>VLOOKUP(A10,'TABELA SALARIAL'!$C$14:$L$24,2,0)</f>
        <v>AUXILIAR TECNICO / ASSISTENTE DE ENGENHARIA COM ENCARGOS COMPLEMENTARES</v>
      </c>
      <c r="D10" s="630"/>
      <c r="E10" s="630"/>
      <c r="F10" s="630"/>
      <c r="G10" s="630"/>
      <c r="H10" s="630"/>
      <c r="I10" s="630"/>
      <c r="J10" s="630"/>
      <c r="K10" s="630"/>
      <c r="L10" s="182" t="s">
        <v>237</v>
      </c>
      <c r="M10" s="635">
        <v>12.857142857142858</v>
      </c>
      <c r="N10" s="636"/>
      <c r="O10" s="631">
        <f>VLOOKUP(A10,'TABELA SALARIAL'!$C$14:$L$24,10,0)</f>
        <v>22.976681818181817</v>
      </c>
      <c r="P10" s="632"/>
      <c r="Q10" s="633"/>
      <c r="R10" s="191">
        <f>TRUNC(M10*O10,2)</f>
        <v>295.41000000000003</v>
      </c>
      <c r="T10" s="378"/>
    </row>
    <row r="11" spans="1:27" x14ac:dyDescent="0.25">
      <c r="A11" s="634">
        <f>'TABELA SALARIAL'!C22</f>
        <v>100321</v>
      </c>
      <c r="B11" s="628"/>
      <c r="C11" s="629" t="str">
        <f>VLOOKUP(A11,'TABELA SALARIAL'!$C$14:$L$24,2,0)</f>
        <v>TÉCNICO EM SEGURANÇA DO TRABALHO COM ENCARGOS COMPLEMENTARES</v>
      </c>
      <c r="D11" s="630"/>
      <c r="E11" s="630"/>
      <c r="F11" s="630"/>
      <c r="G11" s="630"/>
      <c r="H11" s="630"/>
      <c r="I11" s="630"/>
      <c r="J11" s="630"/>
      <c r="K11" s="630"/>
      <c r="L11" s="182" t="s">
        <v>237</v>
      </c>
      <c r="M11" s="635">
        <v>4.2857142857142856</v>
      </c>
      <c r="N11" s="636"/>
      <c r="O11" s="631">
        <f>VLOOKUP(A11,'TABELA SALARIAL'!$C$14:$L$24,10,0)</f>
        <v>24.274272727272727</v>
      </c>
      <c r="P11" s="632"/>
      <c r="Q11" s="633"/>
      <c r="R11" s="191">
        <f>TRUNC(M11*O11,2)</f>
        <v>104.03</v>
      </c>
      <c r="T11" s="378"/>
    </row>
    <row r="12" spans="1:27" x14ac:dyDescent="0.25">
      <c r="A12" s="627"/>
      <c r="B12" s="628"/>
      <c r="C12" s="629"/>
      <c r="D12" s="630"/>
      <c r="E12" s="630"/>
      <c r="F12" s="630"/>
      <c r="G12" s="630"/>
      <c r="H12" s="630"/>
      <c r="I12" s="630"/>
      <c r="J12" s="630"/>
      <c r="K12" s="630"/>
      <c r="L12" s="182"/>
      <c r="M12" s="635"/>
      <c r="N12" s="636"/>
      <c r="O12" s="631"/>
      <c r="P12" s="632"/>
      <c r="Q12" s="633"/>
      <c r="R12" s="191"/>
      <c r="T12" s="378"/>
    </row>
    <row r="13" spans="1:27" x14ac:dyDescent="0.25">
      <c r="A13" s="627"/>
      <c r="B13" s="630"/>
      <c r="C13" s="629"/>
      <c r="D13" s="630"/>
      <c r="E13" s="630"/>
      <c r="F13" s="630"/>
      <c r="G13" s="630"/>
      <c r="H13" s="630"/>
      <c r="I13" s="630"/>
      <c r="J13" s="630"/>
      <c r="K13" s="630"/>
      <c r="L13" s="182"/>
      <c r="M13" s="631"/>
      <c r="N13" s="632"/>
      <c r="O13" s="710" t="s">
        <v>238</v>
      </c>
      <c r="P13" s="711"/>
      <c r="Q13" s="712"/>
      <c r="R13" s="213">
        <f>SUBTOTAL(9,R8:R9)</f>
        <v>356</v>
      </c>
      <c r="T13" s="378">
        <f t="shared" si="0"/>
        <v>0</v>
      </c>
      <c r="U13" s="361">
        <v>93570</v>
      </c>
      <c r="V13" s="362"/>
      <c r="W13" s="510"/>
      <c r="X13" s="363"/>
      <c r="Y13" s="364"/>
      <c r="Z13" s="363"/>
      <c r="AA13" s="184"/>
    </row>
    <row r="14" spans="1:27" x14ac:dyDescent="0.25">
      <c r="A14" s="745" t="s">
        <v>239</v>
      </c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7"/>
      <c r="T14" s="378">
        <f t="shared" si="0"/>
        <v>0</v>
      </c>
      <c r="U14" s="366" t="e">
        <f>'TABELA SALARIAL'!#REF!</f>
        <v>#REF!</v>
      </c>
      <c r="V14" s="362" t="e">
        <f>'TABELA SALARIAL'!#REF!</f>
        <v>#REF!</v>
      </c>
      <c r="W14" s="510">
        <f ca="1">SUMIF($A$1:$R$107,U14,$T$1:$T$107)</f>
        <v>0</v>
      </c>
      <c r="X14" s="363">
        <f t="shared" ca="1" si="1"/>
        <v>0</v>
      </c>
      <c r="Y14" s="364">
        <v>30</v>
      </c>
      <c r="Z14" s="363">
        <v>36</v>
      </c>
    </row>
    <row r="15" spans="1:27" x14ac:dyDescent="0.25">
      <c r="A15" s="748" t="s">
        <v>27</v>
      </c>
      <c r="B15" s="645"/>
      <c r="C15" s="655" t="s">
        <v>7</v>
      </c>
      <c r="D15" s="655"/>
      <c r="E15" s="655"/>
      <c r="F15" s="655"/>
      <c r="G15" s="655"/>
      <c r="H15" s="655"/>
      <c r="I15" s="655"/>
      <c r="J15" s="655"/>
      <c r="K15" s="655"/>
      <c r="L15" s="211" t="s">
        <v>230</v>
      </c>
      <c r="M15" s="624" t="s">
        <v>231</v>
      </c>
      <c r="N15" s="624"/>
      <c r="O15" s="624" t="s">
        <v>232</v>
      </c>
      <c r="P15" s="624"/>
      <c r="Q15" s="624"/>
      <c r="R15" s="211" t="s">
        <v>14</v>
      </c>
      <c r="T15" s="378" t="str">
        <f t="shared" si="0"/>
        <v>QTDE</v>
      </c>
      <c r="U15" s="366" t="e">
        <f>'TABELA SALARIAL'!#REF!</f>
        <v>#REF!</v>
      </c>
      <c r="V15" s="362" t="e">
        <f>'TABELA SALARIAL'!#REF!</f>
        <v>#REF!</v>
      </c>
      <c r="W15" s="510">
        <f ca="1">SUMIF($A$1:$R$107,U15,$T$1:$T$107)</f>
        <v>0</v>
      </c>
      <c r="X15" s="363">
        <f t="shared" ca="1" si="1"/>
        <v>0</v>
      </c>
      <c r="Y15" s="364">
        <v>30</v>
      </c>
      <c r="Z15" s="363">
        <v>36</v>
      </c>
    </row>
    <row r="16" spans="1:27" ht="15" customHeight="1" x14ac:dyDescent="0.25">
      <c r="A16" s="627"/>
      <c r="B16" s="630"/>
      <c r="C16" s="629"/>
      <c r="D16" s="630"/>
      <c r="E16" s="630"/>
      <c r="F16" s="630"/>
      <c r="G16" s="630"/>
      <c r="H16" s="630"/>
      <c r="I16" s="630"/>
      <c r="J16" s="630"/>
      <c r="K16" s="630"/>
      <c r="L16" s="182"/>
      <c r="M16" s="649"/>
      <c r="N16" s="650"/>
      <c r="O16" s="651"/>
      <c r="P16" s="652"/>
      <c r="Q16" s="653"/>
      <c r="R16" s="213"/>
      <c r="T16" s="378">
        <f t="shared" si="0"/>
        <v>0</v>
      </c>
      <c r="U16" s="361">
        <f>'TABELA SALARIAL'!C21</f>
        <v>101390</v>
      </c>
      <c r="V16" s="362" t="str">
        <f>'TABELA SALARIAL'!D21</f>
        <v>AUXILIAR TECNICO / ASSISTENTE DE ENGENHARIA COM ENCARGOS COMPLEMENTARES</v>
      </c>
      <c r="W16" s="510">
        <f ca="1">SUMIF($A$1:$R$107,U16,$T$1:$T$107)</f>
        <v>72.857142857142861</v>
      </c>
      <c r="X16" s="363">
        <f t="shared" ca="1" si="1"/>
        <v>2.4285714285714288</v>
      </c>
      <c r="Y16" s="364">
        <v>30</v>
      </c>
      <c r="Z16" s="363">
        <v>36</v>
      </c>
    </row>
    <row r="17" spans="1:27" x14ac:dyDescent="0.25">
      <c r="A17" s="627"/>
      <c r="B17" s="630"/>
      <c r="C17" s="629"/>
      <c r="D17" s="630"/>
      <c r="E17" s="630"/>
      <c r="F17" s="630"/>
      <c r="G17" s="630"/>
      <c r="H17" s="630"/>
      <c r="I17" s="630"/>
      <c r="J17" s="630"/>
      <c r="K17" s="630"/>
      <c r="L17" s="182"/>
      <c r="M17" s="649"/>
      <c r="N17" s="650"/>
      <c r="O17" s="651" t="s">
        <v>240</v>
      </c>
      <c r="P17" s="652"/>
      <c r="Q17" s="653"/>
      <c r="R17" s="213">
        <f>SUBTOTAL(9,R16:R16)</f>
        <v>0</v>
      </c>
      <c r="T17" s="378">
        <f t="shared" si="0"/>
        <v>0</v>
      </c>
      <c r="U17" s="367">
        <f>'TABELA SALARIAL'!C22</f>
        <v>100321</v>
      </c>
      <c r="V17" s="368" t="str">
        <f>'TABELA SALARIAL'!D22</f>
        <v>TÉCNICO EM SEGURANÇA DO TRABALHO COM ENCARGOS COMPLEMENTARES</v>
      </c>
      <c r="W17" s="510">
        <f ca="1">SUMIF($A$1:$R$107,U17,$T$1:$T$107)</f>
        <v>17.142857142857142</v>
      </c>
      <c r="X17" s="363">
        <f t="shared" ca="1" si="1"/>
        <v>0.5714285714285714</v>
      </c>
      <c r="Y17" s="364">
        <v>30</v>
      </c>
      <c r="Z17" s="363">
        <v>36</v>
      </c>
    </row>
    <row r="18" spans="1:27" x14ac:dyDescent="0.25">
      <c r="A18" s="654"/>
      <c r="B18" s="626"/>
      <c r="C18" s="625"/>
      <c r="D18" s="626"/>
      <c r="E18" s="626"/>
      <c r="F18" s="626"/>
      <c r="G18" s="626"/>
      <c r="H18" s="626"/>
      <c r="I18" s="626"/>
      <c r="J18" s="626"/>
      <c r="K18" s="626"/>
      <c r="L18" s="225"/>
      <c r="M18" s="660"/>
      <c r="N18" s="661"/>
      <c r="O18" s="660"/>
      <c r="P18" s="661"/>
      <c r="Q18" s="753"/>
      <c r="R18" s="192"/>
      <c r="T18" s="378">
        <f t="shared" si="0"/>
        <v>0</v>
      </c>
      <c r="U18" s="507"/>
      <c r="V18" s="508"/>
      <c r="W18" s="510"/>
      <c r="X18" s="363"/>
      <c r="Y18" s="509"/>
      <c r="Z18" s="363"/>
    </row>
    <row r="19" spans="1:27" s="184" customFormat="1" x14ac:dyDescent="0.25">
      <c r="A19" s="686" t="s">
        <v>241</v>
      </c>
      <c r="B19" s="687"/>
      <c r="C19" s="687"/>
      <c r="D19" s="687"/>
      <c r="E19" s="687"/>
      <c r="F19" s="687"/>
      <c r="G19" s="687"/>
      <c r="H19" s="687"/>
      <c r="I19" s="687"/>
      <c r="J19" s="687"/>
      <c r="K19" s="687"/>
      <c r="L19" s="687"/>
      <c r="M19" s="687"/>
      <c r="N19" s="687"/>
      <c r="O19" s="687"/>
      <c r="P19" s="687"/>
      <c r="Q19" s="687"/>
      <c r="R19" s="193">
        <f>SUBTOTAL(9,R8:R18)</f>
        <v>755.44</v>
      </c>
      <c r="T19" s="378">
        <f t="shared" si="0"/>
        <v>0</v>
      </c>
      <c r="U19" s="334"/>
      <c r="V19" s="360"/>
      <c r="W19" s="249">
        <f ca="1">SUM(W8:W18)</f>
        <v>113.78285714285714</v>
      </c>
      <c r="X19" s="369">
        <f ca="1">SUM(X8:X18)</f>
        <v>3.792761904761905</v>
      </c>
      <c r="Y19"/>
      <c r="Z19"/>
      <c r="AA19"/>
    </row>
    <row r="20" spans="1:27" ht="15" customHeight="1" x14ac:dyDescent="0.25">
      <c r="A20" s="195" t="s">
        <v>242</v>
      </c>
      <c r="B20" s="172"/>
      <c r="C20" s="173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1"/>
      <c r="P20" s="171"/>
      <c r="Q20" s="171"/>
      <c r="R20" s="194"/>
      <c r="T20" s="378">
        <f t="shared" si="0"/>
        <v>0</v>
      </c>
      <c r="U20" s="115"/>
      <c r="V20" s="376" t="s">
        <v>243</v>
      </c>
      <c r="W20" s="511">
        <f ca="1">SUM(W8:W15)</f>
        <v>23.782857142857143</v>
      </c>
      <c r="X20" s="115"/>
      <c r="Y20" s="115"/>
      <c r="Z20" s="115"/>
    </row>
    <row r="21" spans="1:27" ht="15" customHeight="1" x14ac:dyDescent="0.25">
      <c r="A21" s="219" t="s">
        <v>244</v>
      </c>
      <c r="B21" s="186"/>
      <c r="C21" s="187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91"/>
      <c r="P21" s="91"/>
      <c r="Q21" s="91"/>
      <c r="R21" s="196"/>
      <c r="T21" s="378">
        <f t="shared" si="0"/>
        <v>0</v>
      </c>
      <c r="U21" s="185"/>
      <c r="V21" s="376" t="s">
        <v>245</v>
      </c>
      <c r="W21" s="511">
        <f ca="1">SUM(W16:W18)</f>
        <v>90</v>
      </c>
      <c r="X21" s="185"/>
      <c r="Y21" s="185"/>
      <c r="Z21" s="185"/>
    </row>
    <row r="22" spans="1:27" ht="15" customHeight="1" x14ac:dyDescent="0.25">
      <c r="A22" s="220"/>
      <c r="B22" s="198"/>
      <c r="C22" s="199"/>
      <c r="D22" s="200"/>
      <c r="E22" s="200"/>
      <c r="F22" s="201"/>
      <c r="G22" s="199"/>
      <c r="H22" s="201"/>
      <c r="I22" s="201"/>
      <c r="J22" s="198"/>
      <c r="K22" s="199"/>
      <c r="L22" s="201" t="s">
        <v>246</v>
      </c>
      <c r="M22" s="198"/>
      <c r="N22" s="198"/>
      <c r="O22" s="202"/>
      <c r="P22" s="202"/>
      <c r="Q22" s="202"/>
      <c r="R22" s="203"/>
      <c r="S22" s="92"/>
      <c r="T22" s="378">
        <f t="shared" si="0"/>
        <v>0</v>
      </c>
    </row>
    <row r="23" spans="1:27" x14ac:dyDescent="0.25">
      <c r="A23" s="754" t="s">
        <v>215</v>
      </c>
      <c r="B23" s="755"/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  <c r="N23" s="755"/>
      <c r="O23" s="755"/>
      <c r="P23" s="755"/>
      <c r="Q23" s="755"/>
      <c r="R23" s="756"/>
      <c r="T23" s="378">
        <f t="shared" si="0"/>
        <v>0</v>
      </c>
    </row>
    <row r="24" spans="1:27" x14ac:dyDescent="0.25">
      <c r="A24" s="757"/>
      <c r="B24" s="758"/>
      <c r="C24" s="758"/>
      <c r="D24" s="758"/>
      <c r="E24" s="758"/>
      <c r="F24" s="758"/>
      <c r="G24" s="758"/>
      <c r="H24" s="758"/>
      <c r="I24" s="758"/>
      <c r="J24" s="758"/>
      <c r="K24" s="758"/>
      <c r="L24" s="758"/>
      <c r="M24" s="758"/>
      <c r="N24" s="758"/>
      <c r="O24" s="758"/>
      <c r="P24" s="758"/>
      <c r="Q24" s="758"/>
      <c r="R24" s="759"/>
      <c r="T24" s="378">
        <f t="shared" si="0"/>
        <v>0</v>
      </c>
    </row>
    <row r="25" spans="1:27" ht="15" customHeight="1" x14ac:dyDescent="0.25">
      <c r="A25" s="214" t="s">
        <v>6</v>
      </c>
      <c r="B25" s="215" t="str">
        <f>ESCOPO!A12</f>
        <v>1.2</v>
      </c>
      <c r="C25" s="760" t="s">
        <v>220</v>
      </c>
      <c r="D25" s="761"/>
      <c r="E25" s="762"/>
      <c r="F25" s="760" t="s">
        <v>221</v>
      </c>
      <c r="G25" s="761"/>
      <c r="H25" s="761"/>
      <c r="I25" s="674" t="str">
        <f>VLOOKUP(C25,ESCOPO!C:D,2,0)</f>
        <v>Jan/26 - S/ Desoneração</v>
      </c>
      <c r="J25" s="674"/>
      <c r="K25" s="674"/>
      <c r="L25" s="674"/>
      <c r="M25" s="674"/>
      <c r="N25" s="674"/>
      <c r="O25" s="674"/>
      <c r="P25" s="674"/>
      <c r="Q25" s="674"/>
      <c r="R25" s="675"/>
      <c r="T25" s="378">
        <f t="shared" si="0"/>
        <v>0</v>
      </c>
    </row>
    <row r="26" spans="1:27" x14ac:dyDescent="0.25">
      <c r="A26" s="676" t="s">
        <v>224</v>
      </c>
      <c r="B26" s="677"/>
      <c r="C26" s="678" t="s">
        <v>7</v>
      </c>
      <c r="D26" s="679"/>
      <c r="E26" s="679"/>
      <c r="F26" s="679"/>
      <c r="G26" s="679"/>
      <c r="H26" s="679"/>
      <c r="I26" s="679"/>
      <c r="J26" s="679"/>
      <c r="K26" s="679"/>
      <c r="L26" s="679"/>
      <c r="M26" s="679"/>
      <c r="N26" s="679"/>
      <c r="O26" s="679"/>
      <c r="P26" s="680"/>
      <c r="Q26" s="678" t="s">
        <v>29</v>
      </c>
      <c r="R26" s="681"/>
      <c r="T26" s="378">
        <f t="shared" si="0"/>
        <v>0</v>
      </c>
    </row>
    <row r="27" spans="1:27" x14ac:dyDescent="0.25">
      <c r="A27" s="637" t="str">
        <f>ESCOPO!C12</f>
        <v>CPU-02</v>
      </c>
      <c r="B27" s="638"/>
      <c r="C27" s="639" t="str">
        <f>ESCOPO!B12</f>
        <v>Relatório diário de obras - RDO</v>
      </c>
      <c r="D27" s="640"/>
      <c r="E27" s="640"/>
      <c r="F27" s="640"/>
      <c r="G27" s="640"/>
      <c r="H27" s="640"/>
      <c r="I27" s="640"/>
      <c r="J27" s="640"/>
      <c r="K27" s="640"/>
      <c r="L27" s="640"/>
      <c r="M27" s="640"/>
      <c r="N27" s="640"/>
      <c r="O27" s="640"/>
      <c r="P27" s="641"/>
      <c r="Q27" s="642" t="s">
        <v>226</v>
      </c>
      <c r="R27" s="643"/>
      <c r="T27" s="378">
        <f t="shared" si="0"/>
        <v>0</v>
      </c>
    </row>
    <row r="28" spans="1:27" x14ac:dyDescent="0.25">
      <c r="A28" s="644" t="s">
        <v>228</v>
      </c>
      <c r="B28" s="645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7"/>
      <c r="T28" s="378">
        <f t="shared" si="0"/>
        <v>0</v>
      </c>
    </row>
    <row r="29" spans="1:27" x14ac:dyDescent="0.25">
      <c r="A29" s="648" t="s">
        <v>27</v>
      </c>
      <c r="B29" s="646"/>
      <c r="C29" s="655" t="s">
        <v>7</v>
      </c>
      <c r="D29" s="655"/>
      <c r="E29" s="655"/>
      <c r="F29" s="655"/>
      <c r="G29" s="655"/>
      <c r="H29" s="655"/>
      <c r="I29" s="655"/>
      <c r="J29" s="655"/>
      <c r="K29" s="655"/>
      <c r="L29" s="211" t="s">
        <v>230</v>
      </c>
      <c r="M29" s="624" t="s">
        <v>231</v>
      </c>
      <c r="N29" s="624"/>
      <c r="O29" s="624" t="s">
        <v>232</v>
      </c>
      <c r="P29" s="624"/>
      <c r="Q29" s="624"/>
      <c r="R29" s="212" t="s">
        <v>14</v>
      </c>
      <c r="T29" s="378" t="str">
        <f t="shared" si="0"/>
        <v>QTDE</v>
      </c>
    </row>
    <row r="30" spans="1:27" ht="15" customHeight="1" x14ac:dyDescent="0.25">
      <c r="A30" s="763">
        <f>'TABELA SALARIAL'!C17</f>
        <v>93567</v>
      </c>
      <c r="B30" s="764"/>
      <c r="C30" s="691" t="str">
        <f>VLOOKUP(A30,'TABELA SALARIAL'!$C$14:$L$24,2,0)</f>
        <v>ENGENHEIRO CIVIL DE OBRA PLENO COM ENCARGOS COMPLEMENTARES</v>
      </c>
      <c r="D30" s="646"/>
      <c r="E30" s="646"/>
      <c r="F30" s="646"/>
      <c r="G30" s="646"/>
      <c r="H30" s="646"/>
      <c r="I30" s="646"/>
      <c r="J30" s="646"/>
      <c r="K30" s="692"/>
      <c r="L30" s="182" t="s">
        <v>237</v>
      </c>
      <c r="M30" s="708">
        <v>2</v>
      </c>
      <c r="N30" s="709"/>
      <c r="O30" s="693">
        <f>VLOOKUP(A30,'TABELA SALARIAL'!$C$14:$L$24,10,0)</f>
        <v>68.595727272727274</v>
      </c>
      <c r="P30" s="694"/>
      <c r="Q30" s="695"/>
      <c r="R30" s="191">
        <f>TRUNC(M30*O30,2)</f>
        <v>137.19</v>
      </c>
      <c r="T30" s="378">
        <f t="shared" si="0"/>
        <v>2</v>
      </c>
    </row>
    <row r="31" spans="1:27" x14ac:dyDescent="0.25">
      <c r="A31" s="634">
        <f>'TABELA SALARIAL'!C21</f>
        <v>101390</v>
      </c>
      <c r="B31" s="628"/>
      <c r="C31" s="629" t="str">
        <f>VLOOKUP(A31,'TABELA SALARIAL'!$C$14:$L$24,2,0)</f>
        <v>AUXILIAR TECNICO / ASSISTENTE DE ENGENHARIA COM ENCARGOS COMPLEMENTARES</v>
      </c>
      <c r="D31" s="630"/>
      <c r="E31" s="630"/>
      <c r="F31" s="630"/>
      <c r="G31" s="630"/>
      <c r="H31" s="630"/>
      <c r="I31" s="630"/>
      <c r="J31" s="630"/>
      <c r="K31" s="630"/>
      <c r="L31" s="182" t="s">
        <v>237</v>
      </c>
      <c r="M31" s="635">
        <v>55.714285714285715</v>
      </c>
      <c r="N31" s="636"/>
      <c r="O31" s="631">
        <f>VLOOKUP(A31,'TABELA SALARIAL'!$C$14:$L$24,10,0)</f>
        <v>22.976681818181817</v>
      </c>
      <c r="P31" s="632"/>
      <c r="Q31" s="633"/>
      <c r="R31" s="191">
        <f>TRUNC(M31*O31,2)</f>
        <v>1280.1199999999999</v>
      </c>
      <c r="T31" s="378">
        <f t="shared" si="0"/>
        <v>55.714285714285715</v>
      </c>
    </row>
    <row r="32" spans="1:27" x14ac:dyDescent="0.25">
      <c r="A32" s="634">
        <f>'TABELA SALARIAL'!C22</f>
        <v>100321</v>
      </c>
      <c r="B32" s="628"/>
      <c r="C32" s="629" t="str">
        <f>VLOOKUP(A32,'TABELA SALARIAL'!$C$14:$L$24,2,0)</f>
        <v>TÉCNICO EM SEGURANÇA DO TRABALHO COM ENCARGOS COMPLEMENTARES</v>
      </c>
      <c r="D32" s="630"/>
      <c r="E32" s="630"/>
      <c r="F32" s="630"/>
      <c r="G32" s="630"/>
      <c r="H32" s="630"/>
      <c r="I32" s="630"/>
      <c r="J32" s="630"/>
      <c r="K32" s="630"/>
      <c r="L32" s="182" t="s">
        <v>237</v>
      </c>
      <c r="M32" s="635">
        <v>2.1428571428571428</v>
      </c>
      <c r="N32" s="636"/>
      <c r="O32" s="631">
        <f>VLOOKUP(A32,'TABELA SALARIAL'!$C$14:$L$24,10,0)</f>
        <v>24.274272727272727</v>
      </c>
      <c r="P32" s="632"/>
      <c r="Q32" s="633"/>
      <c r="R32" s="191">
        <f>TRUNC(M32*O32,2)</f>
        <v>52.01</v>
      </c>
      <c r="T32" s="378"/>
    </row>
    <row r="33" spans="1:22" x14ac:dyDescent="0.25">
      <c r="A33" s="569"/>
      <c r="B33" s="570"/>
      <c r="C33" s="571"/>
      <c r="D33" s="91"/>
      <c r="E33" s="91"/>
      <c r="F33" s="91"/>
      <c r="G33" s="91"/>
      <c r="H33" s="91"/>
      <c r="I33" s="91"/>
      <c r="J33" s="91"/>
      <c r="K33" s="91"/>
      <c r="L33" s="182"/>
      <c r="M33" s="575"/>
      <c r="N33" s="576"/>
      <c r="O33" s="572"/>
      <c r="P33" s="573"/>
      <c r="Q33" s="574"/>
      <c r="R33" s="191"/>
      <c r="T33" s="378"/>
    </row>
    <row r="34" spans="1:22" x14ac:dyDescent="0.25">
      <c r="A34" s="627"/>
      <c r="B34" s="628"/>
      <c r="C34" s="629"/>
      <c r="D34" s="630"/>
      <c r="E34" s="630"/>
      <c r="F34" s="630"/>
      <c r="G34" s="630"/>
      <c r="H34" s="630"/>
      <c r="I34" s="630"/>
      <c r="J34" s="630"/>
      <c r="K34" s="628"/>
      <c r="L34" s="182"/>
      <c r="M34" s="635"/>
      <c r="N34" s="636"/>
      <c r="O34" s="710" t="s">
        <v>238</v>
      </c>
      <c r="P34" s="711"/>
      <c r="Q34" s="712"/>
      <c r="R34" s="213">
        <f>SUBTOTAL(9,R30:R31)</f>
        <v>1417.31</v>
      </c>
      <c r="T34" s="378">
        <f t="shared" si="0"/>
        <v>0</v>
      </c>
    </row>
    <row r="35" spans="1:22" x14ac:dyDescent="0.25">
      <c r="A35" s="656" t="s">
        <v>239</v>
      </c>
      <c r="B35" s="657"/>
      <c r="C35" s="657"/>
      <c r="D35" s="657"/>
      <c r="E35" s="657"/>
      <c r="F35" s="657"/>
      <c r="G35" s="657"/>
      <c r="H35" s="657"/>
      <c r="I35" s="657"/>
      <c r="J35" s="657"/>
      <c r="K35" s="657"/>
      <c r="L35" s="657"/>
      <c r="M35" s="657"/>
      <c r="N35" s="657"/>
      <c r="O35" s="657"/>
      <c r="P35" s="657"/>
      <c r="Q35" s="657"/>
      <c r="R35" s="658"/>
      <c r="T35" s="378">
        <f t="shared" si="0"/>
        <v>0</v>
      </c>
    </row>
    <row r="36" spans="1:22" x14ac:dyDescent="0.25">
      <c r="A36" s="644" t="s">
        <v>27</v>
      </c>
      <c r="B36" s="645"/>
      <c r="C36" s="655" t="s">
        <v>7</v>
      </c>
      <c r="D36" s="655"/>
      <c r="E36" s="655"/>
      <c r="F36" s="655"/>
      <c r="G36" s="655"/>
      <c r="H36" s="655"/>
      <c r="I36" s="655"/>
      <c r="J36" s="655"/>
      <c r="K36" s="655"/>
      <c r="L36" s="211" t="s">
        <v>230</v>
      </c>
      <c r="M36" s="624" t="s">
        <v>231</v>
      </c>
      <c r="N36" s="624"/>
      <c r="O36" s="624" t="s">
        <v>232</v>
      </c>
      <c r="P36" s="624"/>
      <c r="Q36" s="624"/>
      <c r="R36" s="212" t="s">
        <v>14</v>
      </c>
      <c r="T36" s="378" t="str">
        <f t="shared" si="0"/>
        <v>QTDE</v>
      </c>
    </row>
    <row r="37" spans="1:22" x14ac:dyDescent="0.25">
      <c r="A37" s="648"/>
      <c r="B37" s="692"/>
      <c r="C37" s="716"/>
      <c r="D37" s="717"/>
      <c r="E37" s="717"/>
      <c r="F37" s="717"/>
      <c r="G37" s="717"/>
      <c r="H37" s="717"/>
      <c r="I37" s="717"/>
      <c r="J37" s="717"/>
      <c r="K37" s="718"/>
      <c r="L37" s="183"/>
      <c r="M37" s="719"/>
      <c r="N37" s="720"/>
      <c r="O37" s="721"/>
      <c r="P37" s="722"/>
      <c r="Q37" s="723"/>
      <c r="R37" s="191">
        <f>TRUNC(M37*O37,2)</f>
        <v>0</v>
      </c>
      <c r="T37" s="378">
        <f t="shared" si="0"/>
        <v>0</v>
      </c>
    </row>
    <row r="38" spans="1:22" x14ac:dyDescent="0.25">
      <c r="A38" s="627"/>
      <c r="B38" s="628"/>
      <c r="C38" s="629"/>
      <c r="D38" s="630"/>
      <c r="E38" s="630"/>
      <c r="F38" s="630"/>
      <c r="G38" s="630"/>
      <c r="H38" s="630"/>
      <c r="I38" s="630"/>
      <c r="J38" s="630"/>
      <c r="K38" s="628"/>
      <c r="L38" s="182"/>
      <c r="M38" s="635"/>
      <c r="N38" s="705"/>
      <c r="O38" s="651" t="s">
        <v>240</v>
      </c>
      <c r="P38" s="652"/>
      <c r="Q38" s="653"/>
      <c r="R38" s="213">
        <f>SUBTOTAL(9,R37:R37)</f>
        <v>0</v>
      </c>
      <c r="T38" s="378">
        <f t="shared" si="0"/>
        <v>0</v>
      </c>
    </row>
    <row r="39" spans="1:22" x14ac:dyDescent="0.25">
      <c r="A39" s="654"/>
      <c r="B39" s="659"/>
      <c r="C39" s="626"/>
      <c r="D39" s="626"/>
      <c r="E39" s="626"/>
      <c r="F39" s="626"/>
      <c r="G39" s="626"/>
      <c r="H39" s="626"/>
      <c r="I39" s="626"/>
      <c r="J39" s="626"/>
      <c r="K39" s="659"/>
      <c r="L39" s="183"/>
      <c r="M39" s="660"/>
      <c r="N39" s="661"/>
      <c r="O39" s="662"/>
      <c r="P39" s="663"/>
      <c r="Q39" s="664"/>
      <c r="R39" s="192"/>
      <c r="T39" s="378">
        <f t="shared" si="0"/>
        <v>0</v>
      </c>
    </row>
    <row r="40" spans="1:22" x14ac:dyDescent="0.25">
      <c r="A40" s="686" t="s">
        <v>241</v>
      </c>
      <c r="B40" s="687"/>
      <c r="C40" s="687"/>
      <c r="D40" s="687"/>
      <c r="E40" s="687"/>
      <c r="F40" s="687"/>
      <c r="G40" s="687"/>
      <c r="H40" s="687"/>
      <c r="I40" s="687"/>
      <c r="J40" s="687"/>
      <c r="K40" s="687"/>
      <c r="L40" s="688"/>
      <c r="M40" s="688"/>
      <c r="N40" s="688"/>
      <c r="O40" s="688"/>
      <c r="P40" s="688"/>
      <c r="Q40" s="688"/>
      <c r="R40" s="193">
        <f>SUBTOTAL(9,R30:R39)</f>
        <v>1469.32</v>
      </c>
      <c r="T40" s="378">
        <f t="shared" si="0"/>
        <v>0</v>
      </c>
    </row>
    <row r="41" spans="1:22" x14ac:dyDescent="0.25">
      <c r="A41" s="195" t="s">
        <v>242</v>
      </c>
      <c r="B41" s="172"/>
      <c r="C41" s="173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1"/>
      <c r="P41" s="171"/>
      <c r="Q41" s="171"/>
      <c r="R41" s="194"/>
      <c r="T41" s="378">
        <f t="shared" si="0"/>
        <v>0</v>
      </c>
    </row>
    <row r="42" spans="1:22" x14ac:dyDescent="0.25">
      <c r="A42" s="219" t="s">
        <v>244</v>
      </c>
      <c r="B42" s="186"/>
      <c r="C42" s="187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91"/>
      <c r="P42" s="91"/>
      <c r="Q42" s="91"/>
      <c r="R42" s="196"/>
      <c r="T42" s="378">
        <f t="shared" si="0"/>
        <v>0</v>
      </c>
    </row>
    <row r="43" spans="1:22" x14ac:dyDescent="0.25">
      <c r="A43" s="501" t="s">
        <v>247</v>
      </c>
      <c r="B43" s="186"/>
      <c r="C43" s="187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91"/>
      <c r="P43" s="91"/>
      <c r="Q43" s="91"/>
      <c r="R43" s="196"/>
      <c r="T43" s="378"/>
    </row>
    <row r="44" spans="1:22" ht="15.75" thickBot="1" x14ac:dyDescent="0.3">
      <c r="A44" s="197"/>
      <c r="B44" s="198"/>
      <c r="C44" s="199"/>
      <c r="D44" s="200"/>
      <c r="E44" s="200"/>
      <c r="F44" s="201"/>
      <c r="G44" s="199"/>
      <c r="H44" s="201"/>
      <c r="I44" s="201"/>
      <c r="J44" s="198"/>
      <c r="K44" s="199"/>
      <c r="L44" s="201" t="s">
        <v>246</v>
      </c>
      <c r="M44" s="198"/>
      <c r="N44" s="198"/>
      <c r="O44" s="202"/>
      <c r="P44" s="202"/>
      <c r="Q44" s="202"/>
      <c r="R44" s="203"/>
      <c r="T44" s="378">
        <f t="shared" si="0"/>
        <v>0</v>
      </c>
    </row>
    <row r="45" spans="1:22" x14ac:dyDescent="0.25">
      <c r="A45" s="754" t="s">
        <v>215</v>
      </c>
      <c r="B45" s="755"/>
      <c r="C45" s="755"/>
      <c r="D45" s="755"/>
      <c r="E45" s="755"/>
      <c r="F45" s="755"/>
      <c r="G45" s="755"/>
      <c r="H45" s="755"/>
      <c r="I45" s="755"/>
      <c r="J45" s="755"/>
      <c r="K45" s="755"/>
      <c r="L45" s="755"/>
      <c r="M45" s="755"/>
      <c r="N45" s="755"/>
      <c r="O45" s="755"/>
      <c r="P45" s="755"/>
      <c r="Q45" s="755"/>
      <c r="R45" s="756"/>
      <c r="T45" s="378">
        <f t="shared" si="0"/>
        <v>0</v>
      </c>
      <c r="U45" s="221" t="s">
        <v>216</v>
      </c>
      <c r="V45" s="221"/>
    </row>
    <row r="46" spans="1:22" x14ac:dyDescent="0.25">
      <c r="A46" s="757"/>
      <c r="B46" s="758"/>
      <c r="C46" s="758"/>
      <c r="D46" s="758"/>
      <c r="E46" s="758"/>
      <c r="F46" s="758"/>
      <c r="G46" s="758"/>
      <c r="H46" s="758"/>
      <c r="I46" s="758"/>
      <c r="J46" s="758"/>
      <c r="K46" s="758"/>
      <c r="L46" s="758"/>
      <c r="M46" s="758"/>
      <c r="N46" s="758"/>
      <c r="O46" s="758"/>
      <c r="P46" s="758"/>
      <c r="Q46" s="758"/>
      <c r="R46" s="759"/>
      <c r="T46" s="378">
        <f t="shared" si="0"/>
        <v>0</v>
      </c>
      <c r="U46" s="222" t="s">
        <v>218</v>
      </c>
      <c r="V46" s="222"/>
    </row>
    <row r="47" spans="1:22" x14ac:dyDescent="0.25">
      <c r="A47" s="214" t="s">
        <v>6</v>
      </c>
      <c r="B47" s="215" t="str">
        <f>ESCOPO!A13</f>
        <v>1.3</v>
      </c>
      <c r="C47" s="760" t="s">
        <v>220</v>
      </c>
      <c r="D47" s="761"/>
      <c r="E47" s="762"/>
      <c r="F47" s="760" t="s">
        <v>221</v>
      </c>
      <c r="G47" s="761"/>
      <c r="H47" s="761"/>
      <c r="I47" s="674" t="str">
        <f>VLOOKUP(C47,ESCOPO!C:D,2,0)</f>
        <v>Jan/26 - S/ Desoneração</v>
      </c>
      <c r="J47" s="674"/>
      <c r="K47" s="674"/>
      <c r="L47" s="674"/>
      <c r="M47" s="674"/>
      <c r="N47" s="674"/>
      <c r="O47" s="674"/>
      <c r="P47" s="674"/>
      <c r="Q47" s="674"/>
      <c r="R47" s="675"/>
      <c r="T47" s="378">
        <f t="shared" si="0"/>
        <v>0</v>
      </c>
      <c r="U47" s="223" t="s">
        <v>222</v>
      </c>
      <c r="V47" s="223"/>
    </row>
    <row r="48" spans="1:22" x14ac:dyDescent="0.25">
      <c r="A48" s="676" t="s">
        <v>224</v>
      </c>
      <c r="B48" s="677"/>
      <c r="C48" s="678" t="s">
        <v>7</v>
      </c>
      <c r="D48" s="679"/>
      <c r="E48" s="679"/>
      <c r="F48" s="679"/>
      <c r="G48" s="679"/>
      <c r="H48" s="679"/>
      <c r="I48" s="679"/>
      <c r="J48" s="679"/>
      <c r="K48" s="679"/>
      <c r="L48" s="679"/>
      <c r="M48" s="679"/>
      <c r="N48" s="679"/>
      <c r="O48" s="679"/>
      <c r="P48" s="680"/>
      <c r="Q48" s="678" t="s">
        <v>29</v>
      </c>
      <c r="R48" s="681"/>
      <c r="T48" s="378">
        <f t="shared" si="0"/>
        <v>0</v>
      </c>
    </row>
    <row r="49" spans="1:20" x14ac:dyDescent="0.25">
      <c r="A49" s="637" t="str">
        <f>ESCOPO!C13</f>
        <v>CPU-03</v>
      </c>
      <c r="B49" s="638"/>
      <c r="C49" s="639" t="str">
        <f>ESCOPO!B13</f>
        <v>Relatório semanal de obra (Atas de reunião)</v>
      </c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640"/>
      <c r="P49" s="641"/>
      <c r="Q49" s="642" t="s">
        <v>226</v>
      </c>
      <c r="R49" s="643"/>
      <c r="T49" s="378">
        <f t="shared" si="0"/>
        <v>0</v>
      </c>
    </row>
    <row r="50" spans="1:20" x14ac:dyDescent="0.25">
      <c r="A50" s="644" t="s">
        <v>228</v>
      </c>
      <c r="B50" s="645"/>
      <c r="C50" s="646"/>
      <c r="D50" s="646"/>
      <c r="E50" s="646"/>
      <c r="F50" s="646"/>
      <c r="G50" s="646"/>
      <c r="H50" s="646"/>
      <c r="I50" s="646"/>
      <c r="J50" s="646"/>
      <c r="K50" s="646"/>
      <c r="L50" s="646"/>
      <c r="M50" s="646"/>
      <c r="N50" s="646"/>
      <c r="O50" s="646"/>
      <c r="P50" s="646"/>
      <c r="Q50" s="646"/>
      <c r="R50" s="647"/>
      <c r="T50" s="378">
        <f t="shared" si="0"/>
        <v>0</v>
      </c>
    </row>
    <row r="51" spans="1:20" x14ac:dyDescent="0.25">
      <c r="A51" s="648" t="s">
        <v>27</v>
      </c>
      <c r="B51" s="646"/>
      <c r="C51" s="655" t="s">
        <v>7</v>
      </c>
      <c r="D51" s="655"/>
      <c r="E51" s="655"/>
      <c r="F51" s="655"/>
      <c r="G51" s="655"/>
      <c r="H51" s="655"/>
      <c r="I51" s="655"/>
      <c r="J51" s="655"/>
      <c r="K51" s="655"/>
      <c r="L51" s="211" t="s">
        <v>230</v>
      </c>
      <c r="M51" s="624" t="s">
        <v>231</v>
      </c>
      <c r="N51" s="624"/>
      <c r="O51" s="624" t="s">
        <v>232</v>
      </c>
      <c r="P51" s="624"/>
      <c r="Q51" s="624"/>
      <c r="R51" s="212" t="s">
        <v>14</v>
      </c>
      <c r="T51" s="378" t="str">
        <f t="shared" si="0"/>
        <v>QTDE</v>
      </c>
    </row>
    <row r="52" spans="1:20" x14ac:dyDescent="0.25">
      <c r="A52" s="727">
        <f>'TABELA SALARIAL'!C17</f>
        <v>93567</v>
      </c>
      <c r="B52" s="690"/>
      <c r="C52" s="691" t="str">
        <f>VLOOKUP(A52,'TABELA SALARIAL'!$C$14:$L$24,2,0)</f>
        <v>ENGENHEIRO CIVIL DE OBRA PLENO COM ENCARGOS COMPLEMENTARES</v>
      </c>
      <c r="D52" s="646"/>
      <c r="E52" s="646"/>
      <c r="F52" s="646"/>
      <c r="G52" s="646"/>
      <c r="H52" s="646"/>
      <c r="I52" s="646"/>
      <c r="J52" s="646"/>
      <c r="K52" s="692"/>
      <c r="L52" s="182" t="s">
        <v>237</v>
      </c>
      <c r="M52" s="708">
        <v>8.5714285714285712</v>
      </c>
      <c r="N52" s="709"/>
      <c r="O52" s="693">
        <f>VLOOKUP(A52,'TABELA SALARIAL'!$C$14:$L$24,10,0)</f>
        <v>68.595727272727274</v>
      </c>
      <c r="P52" s="694"/>
      <c r="Q52" s="695"/>
      <c r="R52" s="191">
        <f t="shared" ref="R52:R54" si="2">TRUNC(M52*O52,2)</f>
        <v>587.96</v>
      </c>
      <c r="T52" s="378">
        <f t="shared" si="0"/>
        <v>8.5714285714285712</v>
      </c>
    </row>
    <row r="53" spans="1:20" x14ac:dyDescent="0.25">
      <c r="A53" s="682" t="s">
        <v>356</v>
      </c>
      <c r="B53" s="683"/>
      <c r="C53" s="629" t="str">
        <f>VLOOKUP(A53,'TABELA SALARIAL'!$C$14:$L$24,2,0)</f>
        <v>ENGENHEIRO ELETRICISTA COM ENCARGOS COMPLEMENTARES</v>
      </c>
      <c r="D53" s="630"/>
      <c r="E53" s="630"/>
      <c r="F53" s="630"/>
      <c r="G53" s="630"/>
      <c r="H53" s="630"/>
      <c r="I53" s="630"/>
      <c r="J53" s="630"/>
      <c r="K53" s="630"/>
      <c r="L53" s="182" t="s">
        <v>237</v>
      </c>
      <c r="M53" s="708">
        <v>0</v>
      </c>
      <c r="N53" s="709"/>
      <c r="O53" s="631">
        <f>VLOOKUP(A53,'TABELA SALARIAL'!$C$14:$L$24,10,0)</f>
        <v>68.595727272727274</v>
      </c>
      <c r="P53" s="632"/>
      <c r="Q53" s="633"/>
      <c r="R53" s="191">
        <f t="shared" si="2"/>
        <v>0</v>
      </c>
      <c r="T53" s="378">
        <f t="shared" si="0"/>
        <v>0</v>
      </c>
    </row>
    <row r="54" spans="1:20" x14ac:dyDescent="0.25">
      <c r="A54" s="682" t="s">
        <v>357</v>
      </c>
      <c r="B54" s="683"/>
      <c r="C54" s="629" t="str">
        <f>VLOOKUP(A54,'TABELA SALARIAL'!$C$14:$L$24,2,0)</f>
        <v>ENGENHEIRO MECANICO COM ENCARGOS COMPLEMENTARES</v>
      </c>
      <c r="D54" s="630"/>
      <c r="E54" s="630"/>
      <c r="F54" s="630"/>
      <c r="G54" s="630"/>
      <c r="H54" s="630"/>
      <c r="I54" s="630"/>
      <c r="J54" s="630"/>
      <c r="K54" s="630"/>
      <c r="L54" s="182" t="s">
        <v>237</v>
      </c>
      <c r="M54" s="708">
        <v>0</v>
      </c>
      <c r="N54" s="709"/>
      <c r="O54" s="631">
        <f>VLOOKUP(A54,'TABELA SALARIAL'!$C$14:$L$24,10,0)</f>
        <v>68.595727272727274</v>
      </c>
      <c r="P54" s="632"/>
      <c r="Q54" s="633"/>
      <c r="R54" s="191">
        <f t="shared" si="2"/>
        <v>0</v>
      </c>
      <c r="T54" s="378">
        <f t="shared" si="0"/>
        <v>0</v>
      </c>
    </row>
    <row r="55" spans="1:20" x14ac:dyDescent="0.25">
      <c r="A55" s="634">
        <f>'TABELA SALARIAL'!C21</f>
        <v>101390</v>
      </c>
      <c r="B55" s="628"/>
      <c r="C55" s="629" t="str">
        <f>VLOOKUP(A55,'TABELA SALARIAL'!$C$14:$L$24,2,0)</f>
        <v>AUXILIAR TECNICO / ASSISTENTE DE ENGENHARIA COM ENCARGOS COMPLEMENTARES</v>
      </c>
      <c r="D55" s="630"/>
      <c r="E55" s="630"/>
      <c r="F55" s="630"/>
      <c r="G55" s="630"/>
      <c r="H55" s="630"/>
      <c r="I55" s="630"/>
      <c r="J55" s="630"/>
      <c r="K55" s="630"/>
      <c r="L55" s="182" t="s">
        <v>237</v>
      </c>
      <c r="M55" s="635">
        <v>17.142857142857142</v>
      </c>
      <c r="N55" s="636"/>
      <c r="O55" s="631">
        <f>VLOOKUP(A55,'TABELA SALARIAL'!$C$14:$L$24,10,0)</f>
        <v>22.976681818181817</v>
      </c>
      <c r="P55" s="632"/>
      <c r="Q55" s="633"/>
      <c r="R55" s="191">
        <f>TRUNC(M55*O55,2)</f>
        <v>393.88</v>
      </c>
      <c r="T55" s="378">
        <f t="shared" ref="T55" si="3">M55</f>
        <v>17.142857142857142</v>
      </c>
    </row>
    <row r="56" spans="1:20" x14ac:dyDescent="0.25">
      <c r="A56" s="634">
        <f>'TABELA SALARIAL'!C22</f>
        <v>100321</v>
      </c>
      <c r="B56" s="628"/>
      <c r="C56" s="629" t="str">
        <f>VLOOKUP(A56,'TABELA SALARIAL'!$C$14:$L$24,2,0)</f>
        <v>TÉCNICO EM SEGURANÇA DO TRABALHO COM ENCARGOS COMPLEMENTARES</v>
      </c>
      <c r="D56" s="630"/>
      <c r="E56" s="630"/>
      <c r="F56" s="630"/>
      <c r="G56" s="630"/>
      <c r="H56" s="630"/>
      <c r="I56" s="630"/>
      <c r="J56" s="630"/>
      <c r="K56" s="630"/>
      <c r="L56" s="182" t="s">
        <v>237</v>
      </c>
      <c r="M56" s="635">
        <v>4.2857142857142856</v>
      </c>
      <c r="N56" s="636"/>
      <c r="O56" s="631">
        <f>VLOOKUP(A56,'TABELA SALARIAL'!$C$14:$L$24,10,0)</f>
        <v>24.274272727272727</v>
      </c>
      <c r="P56" s="632"/>
      <c r="Q56" s="633"/>
      <c r="R56" s="191">
        <f>TRUNC(M56*O56,2)</f>
        <v>104.03</v>
      </c>
      <c r="T56" s="378"/>
    </row>
    <row r="57" spans="1:20" x14ac:dyDescent="0.25">
      <c r="A57" s="627"/>
      <c r="B57" s="628"/>
      <c r="C57" s="629"/>
      <c r="D57" s="630"/>
      <c r="E57" s="630"/>
      <c r="F57" s="630"/>
      <c r="G57" s="630"/>
      <c r="H57" s="630"/>
      <c r="I57" s="630"/>
      <c r="J57" s="630"/>
      <c r="K57" s="628"/>
      <c r="L57" s="182"/>
      <c r="M57" s="635"/>
      <c r="N57" s="636"/>
      <c r="O57" s="710" t="s">
        <v>238</v>
      </c>
      <c r="P57" s="711"/>
      <c r="Q57" s="712"/>
      <c r="R57" s="213">
        <f>SUBTOTAL(9,R52:R56)</f>
        <v>1085.8700000000001</v>
      </c>
      <c r="T57" s="378">
        <f t="shared" si="0"/>
        <v>0</v>
      </c>
    </row>
    <row r="58" spans="1:20" x14ac:dyDescent="0.25">
      <c r="A58" s="656" t="s">
        <v>239</v>
      </c>
      <c r="B58" s="657"/>
      <c r="C58" s="657"/>
      <c r="D58" s="657"/>
      <c r="E58" s="657"/>
      <c r="F58" s="657"/>
      <c r="G58" s="657"/>
      <c r="H58" s="657"/>
      <c r="I58" s="657"/>
      <c r="J58" s="657"/>
      <c r="K58" s="657"/>
      <c r="L58" s="657"/>
      <c r="M58" s="657"/>
      <c r="N58" s="657"/>
      <c r="O58" s="657"/>
      <c r="P58" s="657"/>
      <c r="Q58" s="657"/>
      <c r="R58" s="658"/>
      <c r="T58" s="378">
        <f t="shared" si="0"/>
        <v>0</v>
      </c>
    </row>
    <row r="59" spans="1:20" x14ac:dyDescent="0.25">
      <c r="A59" s="644" t="s">
        <v>27</v>
      </c>
      <c r="B59" s="645"/>
      <c r="C59" s="655" t="s">
        <v>7</v>
      </c>
      <c r="D59" s="655"/>
      <c r="E59" s="655"/>
      <c r="F59" s="655"/>
      <c r="G59" s="655"/>
      <c r="H59" s="655"/>
      <c r="I59" s="655"/>
      <c r="J59" s="655"/>
      <c r="K59" s="655"/>
      <c r="L59" s="211" t="s">
        <v>230</v>
      </c>
      <c r="M59" s="624" t="s">
        <v>231</v>
      </c>
      <c r="N59" s="624"/>
      <c r="O59" s="624" t="s">
        <v>232</v>
      </c>
      <c r="P59" s="624"/>
      <c r="Q59" s="624"/>
      <c r="R59" s="212" t="s">
        <v>14</v>
      </c>
      <c r="T59" s="378" t="str">
        <f t="shared" si="0"/>
        <v>QTDE</v>
      </c>
    </row>
    <row r="60" spans="1:20" x14ac:dyDescent="0.25">
      <c r="A60" s="648"/>
      <c r="B60" s="692"/>
      <c r="C60" s="716"/>
      <c r="D60" s="717"/>
      <c r="E60" s="717"/>
      <c r="F60" s="717"/>
      <c r="G60" s="717"/>
      <c r="H60" s="717"/>
      <c r="I60" s="717"/>
      <c r="J60" s="717"/>
      <c r="K60" s="718"/>
      <c r="L60" s="183"/>
      <c r="M60" s="719"/>
      <c r="N60" s="720"/>
      <c r="O60" s="721"/>
      <c r="P60" s="722"/>
      <c r="Q60" s="723"/>
      <c r="R60" s="191">
        <f>TRUNC(M60*O60,2)</f>
        <v>0</v>
      </c>
      <c r="T60" s="378">
        <f t="shared" si="0"/>
        <v>0</v>
      </c>
    </row>
    <row r="61" spans="1:20" x14ac:dyDescent="0.25">
      <c r="A61" s="627"/>
      <c r="B61" s="628"/>
      <c r="C61" s="629"/>
      <c r="D61" s="630"/>
      <c r="E61" s="630"/>
      <c r="F61" s="630"/>
      <c r="G61" s="630"/>
      <c r="H61" s="630"/>
      <c r="I61" s="630"/>
      <c r="J61" s="630"/>
      <c r="K61" s="628"/>
      <c r="L61" s="182"/>
      <c r="M61" s="635"/>
      <c r="N61" s="705"/>
      <c r="O61" s="651" t="s">
        <v>240</v>
      </c>
      <c r="P61" s="652"/>
      <c r="Q61" s="653"/>
      <c r="R61" s="213">
        <f>SUBTOTAL(9,R60:R60)</f>
        <v>0</v>
      </c>
      <c r="T61" s="378">
        <f t="shared" si="0"/>
        <v>0</v>
      </c>
    </row>
    <row r="62" spans="1:20" x14ac:dyDescent="0.25">
      <c r="A62" s="654"/>
      <c r="B62" s="659"/>
      <c r="C62" s="626"/>
      <c r="D62" s="626"/>
      <c r="E62" s="626"/>
      <c r="F62" s="626"/>
      <c r="G62" s="626"/>
      <c r="H62" s="626"/>
      <c r="I62" s="626"/>
      <c r="J62" s="626"/>
      <c r="K62" s="659"/>
      <c r="L62" s="183"/>
      <c r="M62" s="660"/>
      <c r="N62" s="661"/>
      <c r="O62" s="662"/>
      <c r="P62" s="663"/>
      <c r="Q62" s="664"/>
      <c r="R62" s="192"/>
      <c r="T62" s="378">
        <f t="shared" ref="T62:T88" si="4">M62</f>
        <v>0</v>
      </c>
    </row>
    <row r="63" spans="1:20" x14ac:dyDescent="0.25">
      <c r="A63" s="686" t="s">
        <v>241</v>
      </c>
      <c r="B63" s="687"/>
      <c r="C63" s="687"/>
      <c r="D63" s="687"/>
      <c r="E63" s="687"/>
      <c r="F63" s="687"/>
      <c r="G63" s="687"/>
      <c r="H63" s="687"/>
      <c r="I63" s="687"/>
      <c r="J63" s="687"/>
      <c r="K63" s="687"/>
      <c r="L63" s="688"/>
      <c r="M63" s="688"/>
      <c r="N63" s="688"/>
      <c r="O63" s="688"/>
      <c r="P63" s="688"/>
      <c r="Q63" s="688"/>
      <c r="R63" s="193">
        <f>SUBTOTAL(9,R52:R62)</f>
        <v>1085.8700000000001</v>
      </c>
      <c r="T63" s="378">
        <f t="shared" si="4"/>
        <v>0</v>
      </c>
    </row>
    <row r="64" spans="1:20" x14ac:dyDescent="0.25">
      <c r="A64" s="195" t="s">
        <v>242</v>
      </c>
      <c r="B64" s="172"/>
      <c r="C64" s="173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1"/>
      <c r="P64" s="171"/>
      <c r="Q64" s="171"/>
      <c r="R64" s="194"/>
      <c r="T64" s="378">
        <f t="shared" si="4"/>
        <v>0</v>
      </c>
    </row>
    <row r="65" spans="1:22" x14ac:dyDescent="0.25">
      <c r="A65" s="219" t="s">
        <v>244</v>
      </c>
      <c r="B65" s="186"/>
      <c r="C65" s="187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91"/>
      <c r="P65" s="91"/>
      <c r="Q65" s="91"/>
      <c r="R65" s="196"/>
      <c r="T65" s="378">
        <f t="shared" si="4"/>
        <v>0</v>
      </c>
    </row>
    <row r="66" spans="1:22" x14ac:dyDescent="0.25">
      <c r="A66" s="501" t="s">
        <v>248</v>
      </c>
      <c r="B66" s="186"/>
      <c r="C66" s="187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91"/>
      <c r="P66" s="91"/>
      <c r="Q66" s="91"/>
      <c r="R66" s="196"/>
      <c r="T66" s="378"/>
    </row>
    <row r="67" spans="1:22" ht="15.75" thickBot="1" x14ac:dyDescent="0.3">
      <c r="A67" s="197"/>
      <c r="B67" s="198"/>
      <c r="C67" s="199"/>
      <c r="D67" s="200"/>
      <c r="E67" s="200"/>
      <c r="F67" s="201"/>
      <c r="G67" s="199"/>
      <c r="H67" s="201"/>
      <c r="I67" s="201"/>
      <c r="J67" s="198"/>
      <c r="K67" s="199"/>
      <c r="L67" s="201" t="s">
        <v>246</v>
      </c>
      <c r="M67" s="198"/>
      <c r="N67" s="198"/>
      <c r="O67" s="202"/>
      <c r="P67" s="202"/>
      <c r="Q67" s="202"/>
      <c r="R67" s="203"/>
      <c r="T67" s="378">
        <f t="shared" si="4"/>
        <v>0</v>
      </c>
    </row>
    <row r="68" spans="1:22" x14ac:dyDescent="0.25">
      <c r="A68" s="665" t="s">
        <v>215</v>
      </c>
      <c r="B68" s="666"/>
      <c r="C68" s="666"/>
      <c r="D68" s="666"/>
      <c r="E68" s="666"/>
      <c r="F68" s="666"/>
      <c r="G68" s="666"/>
      <c r="H68" s="666"/>
      <c r="I68" s="666"/>
      <c r="J68" s="666"/>
      <c r="K68" s="666"/>
      <c r="L68" s="666"/>
      <c r="M68" s="666"/>
      <c r="N68" s="666"/>
      <c r="O68" s="666"/>
      <c r="P68" s="666"/>
      <c r="Q68" s="666"/>
      <c r="R68" s="667"/>
      <c r="T68" s="378">
        <f t="shared" si="4"/>
        <v>0</v>
      </c>
      <c r="U68" s="221" t="s">
        <v>216</v>
      </c>
      <c r="V68" s="221"/>
    </row>
    <row r="69" spans="1:22" x14ac:dyDescent="0.25">
      <c r="A69" s="668"/>
      <c r="B69" s="669"/>
      <c r="C69" s="669"/>
      <c r="D69" s="669"/>
      <c r="E69" s="669"/>
      <c r="F69" s="669"/>
      <c r="G69" s="669"/>
      <c r="H69" s="669"/>
      <c r="I69" s="669"/>
      <c r="J69" s="669"/>
      <c r="K69" s="669"/>
      <c r="L69" s="669"/>
      <c r="M69" s="669"/>
      <c r="N69" s="669"/>
      <c r="O69" s="669"/>
      <c r="P69" s="669"/>
      <c r="Q69" s="669"/>
      <c r="R69" s="670"/>
      <c r="T69" s="378">
        <f t="shared" si="4"/>
        <v>0</v>
      </c>
      <c r="U69" s="222" t="s">
        <v>218</v>
      </c>
      <c r="V69" s="222"/>
    </row>
    <row r="70" spans="1:22" ht="15" customHeight="1" x14ac:dyDescent="0.25">
      <c r="A70" s="214" t="s">
        <v>6</v>
      </c>
      <c r="B70" s="215" t="str">
        <f>ESCOPO!A14</f>
        <v>1.4</v>
      </c>
      <c r="C70" s="671" t="s">
        <v>220</v>
      </c>
      <c r="D70" s="672"/>
      <c r="E70" s="673"/>
      <c r="F70" s="671" t="s">
        <v>221</v>
      </c>
      <c r="G70" s="672"/>
      <c r="H70" s="672"/>
      <c r="I70" s="674" t="str">
        <f>VLOOKUP(C70,ESCOPO!C:D,2,0)</f>
        <v>Jan/26 - S/ Desoneração</v>
      </c>
      <c r="J70" s="674"/>
      <c r="K70" s="674"/>
      <c r="L70" s="674"/>
      <c r="M70" s="674"/>
      <c r="N70" s="674"/>
      <c r="O70" s="674"/>
      <c r="P70" s="674"/>
      <c r="Q70" s="674"/>
      <c r="R70" s="675"/>
      <c r="T70" s="378">
        <f t="shared" si="4"/>
        <v>0</v>
      </c>
      <c r="U70" s="223" t="s">
        <v>222</v>
      </c>
      <c r="V70" s="223"/>
    </row>
    <row r="71" spans="1:22" x14ac:dyDescent="0.25">
      <c r="A71" s="676" t="s">
        <v>224</v>
      </c>
      <c r="B71" s="677"/>
      <c r="C71" s="678" t="s">
        <v>7</v>
      </c>
      <c r="D71" s="679"/>
      <c r="E71" s="679"/>
      <c r="F71" s="679"/>
      <c r="G71" s="679"/>
      <c r="H71" s="679"/>
      <c r="I71" s="679"/>
      <c r="J71" s="679"/>
      <c r="K71" s="679"/>
      <c r="L71" s="679"/>
      <c r="M71" s="679"/>
      <c r="N71" s="679"/>
      <c r="O71" s="679"/>
      <c r="P71" s="680"/>
      <c r="Q71" s="678" t="s">
        <v>29</v>
      </c>
      <c r="R71" s="681"/>
      <c r="T71" s="378">
        <f t="shared" si="4"/>
        <v>0</v>
      </c>
    </row>
    <row r="72" spans="1:22" x14ac:dyDescent="0.25">
      <c r="A72" s="637" t="str">
        <f>ESCOPO!C14</f>
        <v>CPU-04</v>
      </c>
      <c r="B72" s="638"/>
      <c r="C72" s="639" t="str">
        <f>ESCOPO!B14</f>
        <v>Relatório técnico de Engenharia (Mecânica, Elétrica e Civil)</v>
      </c>
      <c r="D72" s="640"/>
      <c r="E72" s="640"/>
      <c r="F72" s="640"/>
      <c r="G72" s="640"/>
      <c r="H72" s="640"/>
      <c r="I72" s="640"/>
      <c r="J72" s="640"/>
      <c r="K72" s="640"/>
      <c r="L72" s="640"/>
      <c r="M72" s="640"/>
      <c r="N72" s="640"/>
      <c r="O72" s="640"/>
      <c r="P72" s="641"/>
      <c r="Q72" s="642" t="s">
        <v>226</v>
      </c>
      <c r="R72" s="643"/>
      <c r="T72" s="378">
        <f t="shared" si="4"/>
        <v>0</v>
      </c>
    </row>
    <row r="73" spans="1:22" x14ac:dyDescent="0.25">
      <c r="A73" s="644" t="s">
        <v>228</v>
      </c>
      <c r="B73" s="645"/>
      <c r="C73" s="646"/>
      <c r="D73" s="646"/>
      <c r="E73" s="646"/>
      <c r="F73" s="646"/>
      <c r="G73" s="646"/>
      <c r="H73" s="646"/>
      <c r="I73" s="646"/>
      <c r="J73" s="646"/>
      <c r="K73" s="646"/>
      <c r="L73" s="646"/>
      <c r="M73" s="646"/>
      <c r="N73" s="646"/>
      <c r="O73" s="646"/>
      <c r="P73" s="646"/>
      <c r="Q73" s="646"/>
      <c r="R73" s="647"/>
      <c r="T73" s="378">
        <f t="shared" si="4"/>
        <v>0</v>
      </c>
    </row>
    <row r="74" spans="1:22" x14ac:dyDescent="0.25">
      <c r="A74" s="714" t="s">
        <v>27</v>
      </c>
      <c r="B74" s="715"/>
      <c r="C74" s="655" t="s">
        <v>7</v>
      </c>
      <c r="D74" s="655"/>
      <c r="E74" s="655"/>
      <c r="F74" s="655"/>
      <c r="G74" s="655"/>
      <c r="H74" s="655"/>
      <c r="I74" s="655"/>
      <c r="J74" s="655"/>
      <c r="K74" s="655"/>
      <c r="L74" s="211" t="s">
        <v>230</v>
      </c>
      <c r="M74" s="624" t="s">
        <v>231</v>
      </c>
      <c r="N74" s="624"/>
      <c r="O74" s="624" t="s">
        <v>232</v>
      </c>
      <c r="P74" s="624"/>
      <c r="Q74" s="624"/>
      <c r="R74" s="212" t="s">
        <v>14</v>
      </c>
      <c r="T74" s="378" t="str">
        <f t="shared" si="4"/>
        <v>QTDE</v>
      </c>
    </row>
    <row r="75" spans="1:22" x14ac:dyDescent="0.25">
      <c r="A75" s="627">
        <v>93567</v>
      </c>
      <c r="B75" s="628"/>
      <c r="C75" s="629" t="str">
        <f>VLOOKUP(A75,'TABELA SALARIAL'!$C$14:$L$24,2,0)</f>
        <v>ENGENHEIRO CIVIL DE OBRA PLENO COM ENCARGOS COMPLEMENTARES</v>
      </c>
      <c r="D75" s="630"/>
      <c r="E75" s="630"/>
      <c r="F75" s="630"/>
      <c r="G75" s="630"/>
      <c r="H75" s="630"/>
      <c r="I75" s="630"/>
      <c r="J75" s="630"/>
      <c r="K75" s="630"/>
      <c r="L75" s="182" t="s">
        <v>237</v>
      </c>
      <c r="M75" s="706">
        <v>8.5714285714285712</v>
      </c>
      <c r="N75" s="707"/>
      <c r="O75" s="631">
        <f>VLOOKUP(A75,'TABELA SALARIAL'!$C$14:$L$24,10,0)</f>
        <v>68.595727272727274</v>
      </c>
      <c r="P75" s="632"/>
      <c r="Q75" s="633"/>
      <c r="R75" s="191">
        <f>TRUNC(M75*O75,2)</f>
        <v>587.96</v>
      </c>
      <c r="T75" s="378">
        <f t="shared" si="4"/>
        <v>8.5714285714285712</v>
      </c>
    </row>
    <row r="76" spans="1:22" x14ac:dyDescent="0.25">
      <c r="A76" s="682" t="s">
        <v>356</v>
      </c>
      <c r="B76" s="683"/>
      <c r="C76" s="629" t="str">
        <f>VLOOKUP(A76,'TABELA SALARIAL'!$C$14:$L$24,2,0)</f>
        <v>ENGENHEIRO ELETRICISTA COM ENCARGOS COMPLEMENTARES</v>
      </c>
      <c r="D76" s="630"/>
      <c r="E76" s="630"/>
      <c r="F76" s="630"/>
      <c r="G76" s="630"/>
      <c r="H76" s="630"/>
      <c r="I76" s="630"/>
      <c r="J76" s="630"/>
      <c r="K76" s="630"/>
      <c r="L76" s="182" t="s">
        <v>237</v>
      </c>
      <c r="M76" s="706">
        <v>3.0000000000000004</v>
      </c>
      <c r="N76" s="707"/>
      <c r="O76" s="631">
        <f>VLOOKUP(A76,'TABELA SALARIAL'!$C$14:$L$24,10,0)</f>
        <v>68.595727272727274</v>
      </c>
      <c r="P76" s="632"/>
      <c r="Q76" s="633"/>
      <c r="R76" s="191">
        <f>TRUNC(M76*O76,2)</f>
        <v>205.78</v>
      </c>
      <c r="T76" s="378">
        <f t="shared" si="4"/>
        <v>3.0000000000000004</v>
      </c>
    </row>
    <row r="77" spans="1:22" x14ac:dyDescent="0.25">
      <c r="A77" s="682" t="s">
        <v>357</v>
      </c>
      <c r="B77" s="683"/>
      <c r="C77" s="629" t="str">
        <f>VLOOKUP(A77,'TABELA SALARIAL'!$C$14:$L$24,2,0)</f>
        <v>ENGENHEIRO MECANICO COM ENCARGOS COMPLEMENTARES</v>
      </c>
      <c r="D77" s="630"/>
      <c r="E77" s="630"/>
      <c r="F77" s="630"/>
      <c r="G77" s="630"/>
      <c r="H77" s="630"/>
      <c r="I77" s="630"/>
      <c r="J77" s="630"/>
      <c r="K77" s="630"/>
      <c r="L77" s="182" t="s">
        <v>237</v>
      </c>
      <c r="M77" s="706">
        <v>3.0000000000000004</v>
      </c>
      <c r="N77" s="707"/>
      <c r="O77" s="631">
        <f>VLOOKUP(A77,'TABELA SALARIAL'!$C$14:$L$24,10,0)</f>
        <v>68.595727272727274</v>
      </c>
      <c r="P77" s="632"/>
      <c r="Q77" s="633"/>
      <c r="R77" s="191">
        <f>TRUNC(M77*O77,2)</f>
        <v>205.78</v>
      </c>
      <c r="T77" s="378">
        <f t="shared" si="4"/>
        <v>3.0000000000000004</v>
      </c>
    </row>
    <row r="78" spans="1:22" x14ac:dyDescent="0.25">
      <c r="A78" s="627"/>
      <c r="B78" s="628"/>
      <c r="C78" s="629"/>
      <c r="D78" s="630"/>
      <c r="E78" s="630"/>
      <c r="F78" s="630"/>
      <c r="G78" s="630"/>
      <c r="H78" s="630"/>
      <c r="I78" s="630"/>
      <c r="J78" s="630"/>
      <c r="K78" s="630"/>
      <c r="L78" s="182"/>
      <c r="M78" s="622"/>
      <c r="N78" s="623"/>
      <c r="O78" s="631"/>
      <c r="P78" s="632"/>
      <c r="Q78" s="633"/>
      <c r="R78" s="191"/>
      <c r="T78" s="378">
        <f t="shared" si="4"/>
        <v>0</v>
      </c>
    </row>
    <row r="79" spans="1:22" x14ac:dyDescent="0.25">
      <c r="A79" s="627"/>
      <c r="B79" s="628"/>
      <c r="C79" s="629"/>
      <c r="D79" s="630"/>
      <c r="E79" s="630"/>
      <c r="F79" s="630"/>
      <c r="G79" s="630"/>
      <c r="H79" s="630"/>
      <c r="I79" s="630"/>
      <c r="J79" s="630"/>
      <c r="K79" s="628"/>
      <c r="L79" s="182"/>
      <c r="M79" s="635"/>
      <c r="N79" s="636"/>
      <c r="O79" s="710" t="s">
        <v>238</v>
      </c>
      <c r="P79" s="711"/>
      <c r="Q79" s="712"/>
      <c r="R79" s="213">
        <f>SUBTOTAL(9,R75:R78)</f>
        <v>999.52</v>
      </c>
      <c r="T79" s="378">
        <f t="shared" si="4"/>
        <v>0</v>
      </c>
    </row>
    <row r="80" spans="1:22" x14ac:dyDescent="0.25">
      <c r="A80" s="656" t="s">
        <v>239</v>
      </c>
      <c r="B80" s="657"/>
      <c r="C80" s="657"/>
      <c r="D80" s="657"/>
      <c r="E80" s="657"/>
      <c r="F80" s="657"/>
      <c r="G80" s="657"/>
      <c r="H80" s="657"/>
      <c r="I80" s="657"/>
      <c r="J80" s="657"/>
      <c r="K80" s="657"/>
      <c r="L80" s="657"/>
      <c r="M80" s="657"/>
      <c r="N80" s="657"/>
      <c r="O80" s="657"/>
      <c r="P80" s="657"/>
      <c r="Q80" s="657"/>
      <c r="R80" s="658"/>
      <c r="T80" s="378">
        <f t="shared" si="4"/>
        <v>0</v>
      </c>
    </row>
    <row r="81" spans="1:20" x14ac:dyDescent="0.25">
      <c r="A81" s="644" t="s">
        <v>27</v>
      </c>
      <c r="B81" s="645"/>
      <c r="C81" s="655" t="s">
        <v>7</v>
      </c>
      <c r="D81" s="655"/>
      <c r="E81" s="655"/>
      <c r="F81" s="655"/>
      <c r="G81" s="655"/>
      <c r="H81" s="655"/>
      <c r="I81" s="655"/>
      <c r="J81" s="655"/>
      <c r="K81" s="655"/>
      <c r="L81" s="211" t="s">
        <v>230</v>
      </c>
      <c r="M81" s="624" t="s">
        <v>231</v>
      </c>
      <c r="N81" s="624"/>
      <c r="O81" s="624" t="s">
        <v>232</v>
      </c>
      <c r="P81" s="624"/>
      <c r="Q81" s="624"/>
      <c r="R81" s="212" t="s">
        <v>14</v>
      </c>
      <c r="T81" s="378" t="str">
        <f t="shared" si="4"/>
        <v>QTDE</v>
      </c>
    </row>
    <row r="82" spans="1:20" x14ac:dyDescent="0.25">
      <c r="A82" s="696"/>
      <c r="B82" s="697"/>
      <c r="C82" s="698"/>
      <c r="D82" s="699"/>
      <c r="E82" s="699"/>
      <c r="F82" s="699"/>
      <c r="G82" s="699"/>
      <c r="H82" s="699"/>
      <c r="I82" s="699"/>
      <c r="J82" s="699"/>
      <c r="K82" s="697"/>
      <c r="L82" s="224"/>
      <c r="M82" s="700"/>
      <c r="N82" s="701"/>
      <c r="O82" s="702"/>
      <c r="P82" s="703"/>
      <c r="Q82" s="704"/>
      <c r="R82" s="191">
        <f>TRUNC(M82*O82,2)</f>
        <v>0</v>
      </c>
      <c r="T82" s="378">
        <f t="shared" si="4"/>
        <v>0</v>
      </c>
    </row>
    <row r="83" spans="1:20" x14ac:dyDescent="0.25">
      <c r="A83" s="627"/>
      <c r="B83" s="628"/>
      <c r="C83" s="629"/>
      <c r="D83" s="630"/>
      <c r="E83" s="630"/>
      <c r="F83" s="630"/>
      <c r="G83" s="630"/>
      <c r="H83" s="630"/>
      <c r="I83" s="630"/>
      <c r="J83" s="630"/>
      <c r="K83" s="628"/>
      <c r="L83" s="182"/>
      <c r="M83" s="635"/>
      <c r="N83" s="705"/>
      <c r="O83" s="651" t="s">
        <v>240</v>
      </c>
      <c r="P83" s="652"/>
      <c r="Q83" s="653"/>
      <c r="R83" s="213">
        <f>SUBTOTAL(9,R82:R82)</f>
        <v>0</v>
      </c>
      <c r="T83" s="378">
        <f t="shared" si="4"/>
        <v>0</v>
      </c>
    </row>
    <row r="84" spans="1:20" x14ac:dyDescent="0.25">
      <c r="A84" s="654"/>
      <c r="B84" s="659"/>
      <c r="C84" s="626"/>
      <c r="D84" s="626"/>
      <c r="E84" s="626"/>
      <c r="F84" s="626"/>
      <c r="G84" s="626"/>
      <c r="H84" s="626"/>
      <c r="I84" s="626"/>
      <c r="J84" s="626"/>
      <c r="K84" s="659"/>
      <c r="L84" s="183"/>
      <c r="M84" s="660"/>
      <c r="N84" s="661"/>
      <c r="O84" s="662"/>
      <c r="P84" s="663"/>
      <c r="Q84" s="664"/>
      <c r="R84" s="192"/>
      <c r="T84" s="378">
        <f t="shared" si="4"/>
        <v>0</v>
      </c>
    </row>
    <row r="85" spans="1:20" x14ac:dyDescent="0.25">
      <c r="A85" s="686" t="s">
        <v>241</v>
      </c>
      <c r="B85" s="687"/>
      <c r="C85" s="687"/>
      <c r="D85" s="687"/>
      <c r="E85" s="687"/>
      <c r="F85" s="687"/>
      <c r="G85" s="687"/>
      <c r="H85" s="687"/>
      <c r="I85" s="687"/>
      <c r="J85" s="687"/>
      <c r="K85" s="687"/>
      <c r="L85" s="688"/>
      <c r="M85" s="688"/>
      <c r="N85" s="688"/>
      <c r="O85" s="688"/>
      <c r="P85" s="688"/>
      <c r="Q85" s="688"/>
      <c r="R85" s="193">
        <f>SUBTOTAL(9,R75:R84)</f>
        <v>999.52</v>
      </c>
      <c r="T85" s="378">
        <f t="shared" si="4"/>
        <v>0</v>
      </c>
    </row>
    <row r="86" spans="1:20" x14ac:dyDescent="0.25">
      <c r="A86" s="195" t="s">
        <v>242</v>
      </c>
      <c r="B86" s="172"/>
      <c r="C86" s="173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1"/>
      <c r="P86" s="171"/>
      <c r="Q86" s="171"/>
      <c r="R86" s="194"/>
      <c r="T86" s="378">
        <f t="shared" si="4"/>
        <v>0</v>
      </c>
    </row>
    <row r="87" spans="1:20" x14ac:dyDescent="0.25">
      <c r="A87" s="219" t="s">
        <v>244</v>
      </c>
      <c r="B87" s="186"/>
      <c r="C87" s="187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91"/>
      <c r="P87" s="91"/>
      <c r="Q87" s="91"/>
      <c r="R87" s="217"/>
      <c r="T87" s="378">
        <f t="shared" si="4"/>
        <v>0</v>
      </c>
    </row>
    <row r="88" spans="1:20" x14ac:dyDescent="0.25">
      <c r="A88" s="220"/>
      <c r="B88" s="198"/>
      <c r="C88" s="199"/>
      <c r="D88" s="200"/>
      <c r="E88" s="200"/>
      <c r="F88" s="201"/>
      <c r="G88" s="199"/>
      <c r="H88" s="201"/>
      <c r="I88" s="201"/>
      <c r="J88" s="198"/>
      <c r="K88" s="199"/>
      <c r="L88" s="201" t="s">
        <v>246</v>
      </c>
      <c r="M88" s="198"/>
      <c r="N88" s="198"/>
      <c r="O88" s="202"/>
      <c r="P88" s="202"/>
      <c r="Q88" s="202"/>
      <c r="R88" s="203"/>
      <c r="T88" s="378">
        <f t="shared" si="4"/>
        <v>0</v>
      </c>
    </row>
    <row r="89" spans="1:20" x14ac:dyDescent="0.25">
      <c r="A89" s="665" t="s">
        <v>215</v>
      </c>
      <c r="B89" s="666"/>
      <c r="C89" s="666"/>
      <c r="D89" s="666"/>
      <c r="E89" s="666"/>
      <c r="F89" s="666"/>
      <c r="G89" s="666"/>
      <c r="H89" s="666"/>
      <c r="I89" s="666"/>
      <c r="J89" s="666"/>
      <c r="K89" s="666"/>
      <c r="L89" s="666"/>
      <c r="M89" s="666"/>
      <c r="N89" s="666"/>
      <c r="O89" s="666"/>
      <c r="P89" s="666"/>
      <c r="Q89" s="666"/>
      <c r="R89" s="667"/>
      <c r="T89" s="378">
        <f t="shared" ref="T89:T107" si="5">M89</f>
        <v>0</v>
      </c>
    </row>
    <row r="90" spans="1:20" x14ac:dyDescent="0.25">
      <c r="A90" s="668"/>
      <c r="B90" s="669"/>
      <c r="C90" s="669"/>
      <c r="D90" s="669"/>
      <c r="E90" s="669"/>
      <c r="F90" s="669"/>
      <c r="G90" s="669"/>
      <c r="H90" s="669"/>
      <c r="I90" s="669"/>
      <c r="J90" s="669"/>
      <c r="K90" s="669"/>
      <c r="L90" s="669"/>
      <c r="M90" s="669"/>
      <c r="N90" s="669"/>
      <c r="O90" s="669"/>
      <c r="P90" s="669"/>
      <c r="Q90" s="669"/>
      <c r="R90" s="670"/>
      <c r="T90" s="378">
        <f t="shared" si="5"/>
        <v>0</v>
      </c>
    </row>
    <row r="91" spans="1:20" x14ac:dyDescent="0.25">
      <c r="A91" s="214" t="s">
        <v>6</v>
      </c>
      <c r="B91" s="215" t="str">
        <f>ESCOPO!A15</f>
        <v>1.5</v>
      </c>
      <c r="C91" s="671" t="s">
        <v>220</v>
      </c>
      <c r="D91" s="672"/>
      <c r="E91" s="673"/>
      <c r="F91" s="671" t="s">
        <v>221</v>
      </c>
      <c r="G91" s="672"/>
      <c r="H91" s="672"/>
      <c r="I91" s="674" t="str">
        <f>VLOOKUP(C91,ESCOPO!C:D,2,0)</f>
        <v>Jan/26 - S/ Desoneração</v>
      </c>
      <c r="J91" s="674"/>
      <c r="K91" s="674"/>
      <c r="L91" s="674"/>
      <c r="M91" s="674"/>
      <c r="N91" s="674"/>
      <c r="O91" s="674"/>
      <c r="P91" s="674"/>
      <c r="Q91" s="674"/>
      <c r="R91" s="675"/>
      <c r="T91" s="378">
        <f t="shared" si="5"/>
        <v>0</v>
      </c>
    </row>
    <row r="92" spans="1:20" x14ac:dyDescent="0.25">
      <c r="A92" s="676" t="s">
        <v>224</v>
      </c>
      <c r="B92" s="677"/>
      <c r="C92" s="678" t="s">
        <v>7</v>
      </c>
      <c r="D92" s="679"/>
      <c r="E92" s="679"/>
      <c r="F92" s="679"/>
      <c r="G92" s="679"/>
      <c r="H92" s="679"/>
      <c r="I92" s="679"/>
      <c r="J92" s="679"/>
      <c r="K92" s="679"/>
      <c r="L92" s="679"/>
      <c r="M92" s="679"/>
      <c r="N92" s="679"/>
      <c r="O92" s="679"/>
      <c r="P92" s="680"/>
      <c r="Q92" s="678" t="s">
        <v>29</v>
      </c>
      <c r="R92" s="681"/>
      <c r="T92" s="378">
        <f t="shared" si="5"/>
        <v>0</v>
      </c>
    </row>
    <row r="93" spans="1:20" x14ac:dyDescent="0.25">
      <c r="A93" s="637" t="str">
        <f>ESCOPO!C15</f>
        <v>CPU-05</v>
      </c>
      <c r="B93" s="638"/>
      <c r="C93" s="639" t="str">
        <f>ESCOPO!B15</f>
        <v>Relatório técnico de Segurança do Trabalho</v>
      </c>
      <c r="D93" s="640"/>
      <c r="E93" s="640"/>
      <c r="F93" s="640"/>
      <c r="G93" s="640"/>
      <c r="H93" s="640"/>
      <c r="I93" s="640"/>
      <c r="J93" s="640"/>
      <c r="K93" s="640"/>
      <c r="L93" s="640"/>
      <c r="M93" s="640"/>
      <c r="N93" s="640"/>
      <c r="O93" s="640"/>
      <c r="P93" s="641"/>
      <c r="Q93" s="642" t="s">
        <v>226</v>
      </c>
      <c r="R93" s="643"/>
      <c r="T93" s="378">
        <f t="shared" si="5"/>
        <v>0</v>
      </c>
    </row>
    <row r="94" spans="1:20" x14ac:dyDescent="0.25">
      <c r="A94" s="644" t="s">
        <v>228</v>
      </c>
      <c r="B94" s="645"/>
      <c r="C94" s="646"/>
      <c r="D94" s="646"/>
      <c r="E94" s="646"/>
      <c r="F94" s="646"/>
      <c r="G94" s="646"/>
      <c r="H94" s="646"/>
      <c r="I94" s="646"/>
      <c r="J94" s="646"/>
      <c r="K94" s="646"/>
      <c r="L94" s="646"/>
      <c r="M94" s="646"/>
      <c r="N94" s="646"/>
      <c r="O94" s="646"/>
      <c r="P94" s="646"/>
      <c r="Q94" s="646"/>
      <c r="R94" s="647"/>
      <c r="T94" s="378">
        <f t="shared" si="5"/>
        <v>0</v>
      </c>
    </row>
    <row r="95" spans="1:20" x14ac:dyDescent="0.25">
      <c r="A95" s="648" t="s">
        <v>27</v>
      </c>
      <c r="B95" s="646"/>
      <c r="C95" s="655" t="s">
        <v>7</v>
      </c>
      <c r="D95" s="655"/>
      <c r="E95" s="655"/>
      <c r="F95" s="655"/>
      <c r="G95" s="655"/>
      <c r="H95" s="655"/>
      <c r="I95" s="655"/>
      <c r="J95" s="655"/>
      <c r="K95" s="655"/>
      <c r="L95" s="211" t="s">
        <v>230</v>
      </c>
      <c r="M95" s="624" t="s">
        <v>231</v>
      </c>
      <c r="N95" s="624"/>
      <c r="O95" s="624" t="s">
        <v>232</v>
      </c>
      <c r="P95" s="624"/>
      <c r="Q95" s="624"/>
      <c r="R95" s="212" t="s">
        <v>14</v>
      </c>
      <c r="T95" s="378" t="str">
        <f t="shared" si="5"/>
        <v>QTDE</v>
      </c>
    </row>
    <row r="96" spans="1:20" x14ac:dyDescent="0.25">
      <c r="A96" s="689">
        <v>100321</v>
      </c>
      <c r="B96" s="690"/>
      <c r="C96" s="691" t="str">
        <f>VLOOKUP(A96,'TABELA SALARIAL'!$C$14:$L$24,2,0)</f>
        <v>TÉCNICO EM SEGURANÇA DO TRABALHO COM ENCARGOS COMPLEMENTARES</v>
      </c>
      <c r="D96" s="646"/>
      <c r="E96" s="646"/>
      <c r="F96" s="646"/>
      <c r="G96" s="646"/>
      <c r="H96" s="646"/>
      <c r="I96" s="646"/>
      <c r="J96" s="646"/>
      <c r="K96" s="692"/>
      <c r="L96" s="182" t="s">
        <v>237</v>
      </c>
      <c r="M96" s="706">
        <v>17.142857142857142</v>
      </c>
      <c r="N96" s="707"/>
      <c r="O96" s="693">
        <f>VLOOKUP(A96,'TABELA SALARIAL'!$C$14:$L$24,10,0)</f>
        <v>24.274272727272727</v>
      </c>
      <c r="P96" s="694"/>
      <c r="Q96" s="695"/>
      <c r="R96" s="191">
        <f>TRUNC(M96*O96,2)</f>
        <v>416.13</v>
      </c>
      <c r="T96" s="378">
        <f t="shared" si="5"/>
        <v>17.142857142857142</v>
      </c>
    </row>
    <row r="97" spans="1:20" x14ac:dyDescent="0.25">
      <c r="A97" s="682">
        <f>'TABELA SALARIAL'!C17</f>
        <v>93567</v>
      </c>
      <c r="B97" s="683"/>
      <c r="C97" s="629" t="str">
        <f>VLOOKUP(A97,'TABELA SALARIAL'!$C$14:$L$24,2,0)</f>
        <v>ENGENHEIRO CIVIL DE OBRA PLENO COM ENCARGOS COMPLEMENTARES</v>
      </c>
      <c r="D97" s="630"/>
      <c r="E97" s="630"/>
      <c r="F97" s="630"/>
      <c r="G97" s="630"/>
      <c r="H97" s="630"/>
      <c r="I97" s="630"/>
      <c r="J97" s="630"/>
      <c r="K97" s="630"/>
      <c r="L97" s="182" t="s">
        <v>237</v>
      </c>
      <c r="M97" s="706">
        <v>8.5714285714285712</v>
      </c>
      <c r="N97" s="707"/>
      <c r="O97" s="631">
        <f>VLOOKUP(A97,'TABELA SALARIAL'!$C$14:$L$24,10,0)</f>
        <v>68.595727272727274</v>
      </c>
      <c r="P97" s="632"/>
      <c r="Q97" s="633"/>
      <c r="R97" s="191">
        <f>TRUNC(M97*O97,2)</f>
        <v>587.96</v>
      </c>
      <c r="T97" s="378"/>
    </row>
    <row r="98" spans="1:20" x14ac:dyDescent="0.25">
      <c r="A98" s="627"/>
      <c r="B98" s="628"/>
      <c r="C98" s="629"/>
      <c r="D98" s="630"/>
      <c r="E98" s="630"/>
      <c r="F98" s="630"/>
      <c r="G98" s="630"/>
      <c r="H98" s="630"/>
      <c r="I98" s="630"/>
      <c r="J98" s="630"/>
      <c r="K98" s="628"/>
      <c r="L98" s="182"/>
      <c r="M98" s="635"/>
      <c r="N98" s="636"/>
      <c r="O98" s="710" t="s">
        <v>238</v>
      </c>
      <c r="P98" s="711"/>
      <c r="Q98" s="712"/>
      <c r="R98" s="213">
        <f>SUBTOTAL(9,R96:R97)</f>
        <v>1004.09</v>
      </c>
      <c r="T98" s="378">
        <f t="shared" si="5"/>
        <v>0</v>
      </c>
    </row>
    <row r="99" spans="1:20" x14ac:dyDescent="0.25">
      <c r="A99" s="656" t="s">
        <v>239</v>
      </c>
      <c r="B99" s="657"/>
      <c r="C99" s="657"/>
      <c r="D99" s="657"/>
      <c r="E99" s="657"/>
      <c r="F99" s="657"/>
      <c r="G99" s="657"/>
      <c r="H99" s="657"/>
      <c r="I99" s="657"/>
      <c r="J99" s="657"/>
      <c r="K99" s="657"/>
      <c r="L99" s="657"/>
      <c r="M99" s="657"/>
      <c r="N99" s="657"/>
      <c r="O99" s="657"/>
      <c r="P99" s="657"/>
      <c r="Q99" s="657"/>
      <c r="R99" s="658"/>
      <c r="T99" s="378">
        <f t="shared" si="5"/>
        <v>0</v>
      </c>
    </row>
    <row r="100" spans="1:20" x14ac:dyDescent="0.25">
      <c r="A100" s="644" t="s">
        <v>27</v>
      </c>
      <c r="B100" s="645"/>
      <c r="C100" s="655" t="s">
        <v>7</v>
      </c>
      <c r="D100" s="655"/>
      <c r="E100" s="655"/>
      <c r="F100" s="655"/>
      <c r="G100" s="655"/>
      <c r="H100" s="655"/>
      <c r="I100" s="655"/>
      <c r="J100" s="655"/>
      <c r="K100" s="655"/>
      <c r="L100" s="211" t="s">
        <v>230</v>
      </c>
      <c r="M100" s="624" t="s">
        <v>231</v>
      </c>
      <c r="N100" s="624"/>
      <c r="O100" s="624" t="s">
        <v>232</v>
      </c>
      <c r="P100" s="624"/>
      <c r="Q100" s="624"/>
      <c r="R100" s="212" t="s">
        <v>14</v>
      </c>
      <c r="T100" s="378" t="str">
        <f t="shared" si="5"/>
        <v>QTDE</v>
      </c>
    </row>
    <row r="101" spans="1:20" x14ac:dyDescent="0.25">
      <c r="A101" s="696"/>
      <c r="B101" s="697"/>
      <c r="C101" s="698"/>
      <c r="D101" s="699"/>
      <c r="E101" s="699"/>
      <c r="F101" s="699"/>
      <c r="G101" s="699"/>
      <c r="H101" s="699"/>
      <c r="I101" s="699"/>
      <c r="J101" s="699"/>
      <c r="K101" s="697"/>
      <c r="L101" s="224"/>
      <c r="M101" s="700"/>
      <c r="N101" s="701"/>
      <c r="O101" s="702"/>
      <c r="P101" s="703"/>
      <c r="Q101" s="704"/>
      <c r="R101" s="191"/>
      <c r="T101" s="378">
        <f t="shared" si="5"/>
        <v>0</v>
      </c>
    </row>
    <row r="102" spans="1:20" x14ac:dyDescent="0.25">
      <c r="A102" s="627"/>
      <c r="B102" s="628"/>
      <c r="C102" s="629"/>
      <c r="D102" s="630"/>
      <c r="E102" s="630"/>
      <c r="F102" s="630"/>
      <c r="G102" s="630"/>
      <c r="H102" s="630"/>
      <c r="I102" s="630"/>
      <c r="J102" s="630"/>
      <c r="K102" s="628"/>
      <c r="L102" s="182"/>
      <c r="M102" s="635"/>
      <c r="N102" s="705"/>
      <c r="O102" s="651" t="s">
        <v>240</v>
      </c>
      <c r="P102" s="652"/>
      <c r="Q102" s="653"/>
      <c r="R102" s="213">
        <f>SUBTOTAL(9,R101:R101)</f>
        <v>0</v>
      </c>
      <c r="T102" s="378">
        <f t="shared" si="5"/>
        <v>0</v>
      </c>
    </row>
    <row r="103" spans="1:20" x14ac:dyDescent="0.25">
      <c r="A103" s="654"/>
      <c r="B103" s="659"/>
      <c r="C103" s="626"/>
      <c r="D103" s="626"/>
      <c r="E103" s="626"/>
      <c r="F103" s="626"/>
      <c r="G103" s="626"/>
      <c r="H103" s="626"/>
      <c r="I103" s="626"/>
      <c r="J103" s="626"/>
      <c r="K103" s="659"/>
      <c r="L103" s="183"/>
      <c r="M103" s="660"/>
      <c r="N103" s="661"/>
      <c r="O103" s="662"/>
      <c r="P103" s="663"/>
      <c r="Q103" s="664"/>
      <c r="R103" s="192"/>
      <c r="T103" s="378">
        <f t="shared" si="5"/>
        <v>0</v>
      </c>
    </row>
    <row r="104" spans="1:20" x14ac:dyDescent="0.25">
      <c r="A104" s="686" t="s">
        <v>241</v>
      </c>
      <c r="B104" s="687"/>
      <c r="C104" s="687"/>
      <c r="D104" s="687"/>
      <c r="E104" s="687"/>
      <c r="F104" s="687"/>
      <c r="G104" s="687"/>
      <c r="H104" s="687"/>
      <c r="I104" s="687"/>
      <c r="J104" s="687"/>
      <c r="K104" s="687"/>
      <c r="L104" s="688"/>
      <c r="M104" s="688"/>
      <c r="N104" s="688"/>
      <c r="O104" s="688"/>
      <c r="P104" s="688"/>
      <c r="Q104" s="688"/>
      <c r="R104" s="193">
        <f>SUBTOTAL(9,R96:R103)</f>
        <v>1004.09</v>
      </c>
      <c r="T104" s="378">
        <f t="shared" si="5"/>
        <v>0</v>
      </c>
    </row>
    <row r="105" spans="1:20" x14ac:dyDescent="0.25">
      <c r="A105" s="195" t="s">
        <v>242</v>
      </c>
      <c r="B105" s="172"/>
      <c r="C105" s="173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1"/>
      <c r="P105" s="171"/>
      <c r="Q105" s="171"/>
      <c r="R105" s="194"/>
      <c r="T105" s="378">
        <f t="shared" si="5"/>
        <v>0</v>
      </c>
    </row>
    <row r="106" spans="1:20" x14ac:dyDescent="0.25">
      <c r="A106" s="219" t="s">
        <v>244</v>
      </c>
      <c r="B106" s="186"/>
      <c r="C106" s="187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91"/>
      <c r="P106" s="91"/>
      <c r="Q106" s="91"/>
      <c r="R106" s="217"/>
      <c r="T106" s="378">
        <f t="shared" si="5"/>
        <v>0</v>
      </c>
    </row>
    <row r="107" spans="1:20" x14ac:dyDescent="0.25">
      <c r="A107" s="220"/>
      <c r="B107" s="198"/>
      <c r="C107" s="199"/>
      <c r="D107" s="200"/>
      <c r="E107" s="200"/>
      <c r="F107" s="201"/>
      <c r="G107" s="199"/>
      <c r="H107" s="201"/>
      <c r="I107" s="201"/>
      <c r="J107" s="198"/>
      <c r="K107" s="199"/>
      <c r="L107" s="201" t="s">
        <v>246</v>
      </c>
      <c r="M107" s="198"/>
      <c r="N107" s="198"/>
      <c r="O107" s="202"/>
      <c r="P107" s="202"/>
      <c r="Q107" s="202"/>
      <c r="R107" s="203"/>
      <c r="T107" s="378">
        <f t="shared" si="5"/>
        <v>0</v>
      </c>
    </row>
    <row r="108" spans="1:20" ht="15" customHeight="1" x14ac:dyDescent="0.25">
      <c r="A108" s="665" t="s">
        <v>215</v>
      </c>
      <c r="B108" s="666"/>
      <c r="C108" s="666"/>
      <c r="D108" s="666"/>
      <c r="E108" s="666"/>
      <c r="F108" s="666"/>
      <c r="G108" s="666"/>
      <c r="H108" s="666"/>
      <c r="I108" s="666"/>
      <c r="J108" s="666"/>
      <c r="K108" s="666"/>
      <c r="L108" s="666"/>
      <c r="M108" s="666"/>
      <c r="N108" s="666"/>
      <c r="O108" s="666"/>
      <c r="P108" s="666"/>
      <c r="Q108" s="666"/>
      <c r="R108" s="667"/>
    </row>
    <row r="109" spans="1:20" ht="15" customHeight="1" x14ac:dyDescent="0.25">
      <c r="A109" s="668"/>
      <c r="B109" s="669"/>
      <c r="C109" s="669"/>
      <c r="D109" s="669"/>
      <c r="E109" s="669"/>
      <c r="F109" s="669"/>
      <c r="G109" s="669"/>
      <c r="H109" s="669"/>
      <c r="I109" s="669"/>
      <c r="J109" s="669"/>
      <c r="K109" s="669"/>
      <c r="L109" s="669"/>
      <c r="M109" s="669"/>
      <c r="N109" s="669"/>
      <c r="O109" s="669"/>
      <c r="P109" s="669"/>
      <c r="Q109" s="669"/>
      <c r="R109" s="670"/>
    </row>
    <row r="110" spans="1:20" ht="15" customHeight="1" x14ac:dyDescent="0.25">
      <c r="A110" s="214" t="s">
        <v>6</v>
      </c>
      <c r="B110" s="215" t="str">
        <f>ESCOPO!A18</f>
        <v>2.1</v>
      </c>
      <c r="C110" s="671" t="s">
        <v>220</v>
      </c>
      <c r="D110" s="672"/>
      <c r="E110" s="673"/>
      <c r="F110" s="671" t="s">
        <v>221</v>
      </c>
      <c r="G110" s="672"/>
      <c r="H110" s="672"/>
      <c r="I110" s="674" t="str">
        <f>VLOOKUP(C110,ESCOPO!C:D,2,0)</f>
        <v>Jan/26 - S/ Desoneração</v>
      </c>
      <c r="J110" s="674"/>
      <c r="K110" s="674"/>
      <c r="L110" s="674"/>
      <c r="M110" s="674"/>
      <c r="N110" s="674"/>
      <c r="O110" s="674"/>
      <c r="P110" s="674"/>
      <c r="Q110" s="674"/>
      <c r="R110" s="675"/>
    </row>
    <row r="111" spans="1:20" x14ac:dyDescent="0.25">
      <c r="A111" s="676" t="s">
        <v>224</v>
      </c>
      <c r="B111" s="677"/>
      <c r="C111" s="678" t="s">
        <v>7</v>
      </c>
      <c r="D111" s="679"/>
      <c r="E111" s="679"/>
      <c r="F111" s="679"/>
      <c r="G111" s="679"/>
      <c r="H111" s="679"/>
      <c r="I111" s="679"/>
      <c r="J111" s="679"/>
      <c r="K111" s="679"/>
      <c r="L111" s="679"/>
      <c r="M111" s="679"/>
      <c r="N111" s="679"/>
      <c r="O111" s="679"/>
      <c r="P111" s="680"/>
      <c r="Q111" s="678" t="s">
        <v>29</v>
      </c>
      <c r="R111" s="681"/>
    </row>
    <row r="112" spans="1:20" x14ac:dyDescent="0.25">
      <c r="A112" s="637" t="str">
        <f>ESCOPO!C18</f>
        <v>CPU-EV-01</v>
      </c>
      <c r="B112" s="638"/>
      <c r="C112" s="639" t="str">
        <f>ESCOPO!B18</f>
        <v>Projetos Complementares</v>
      </c>
      <c r="D112" s="640"/>
      <c r="E112" s="640"/>
      <c r="F112" s="640"/>
      <c r="G112" s="640"/>
      <c r="H112" s="640"/>
      <c r="I112" s="640"/>
      <c r="J112" s="640"/>
      <c r="K112" s="640"/>
      <c r="L112" s="640"/>
      <c r="M112" s="640"/>
      <c r="N112" s="640"/>
      <c r="O112" s="640"/>
      <c r="P112" s="641"/>
      <c r="Q112" s="642" t="s">
        <v>69</v>
      </c>
      <c r="R112" s="643"/>
    </row>
    <row r="113" spans="1:25" x14ac:dyDescent="0.25">
      <c r="A113" s="644" t="s">
        <v>228</v>
      </c>
      <c r="B113" s="645"/>
      <c r="C113" s="646"/>
      <c r="D113" s="646"/>
      <c r="E113" s="646"/>
      <c r="F113" s="646"/>
      <c r="G113" s="646"/>
      <c r="H113" s="646"/>
      <c r="I113" s="646"/>
      <c r="J113" s="646"/>
      <c r="K113" s="646"/>
      <c r="L113" s="646"/>
      <c r="M113" s="646"/>
      <c r="N113" s="646"/>
      <c r="O113" s="646"/>
      <c r="P113" s="646"/>
      <c r="Q113" s="646"/>
      <c r="R113" s="647"/>
    </row>
    <row r="114" spans="1:25" x14ac:dyDescent="0.25">
      <c r="A114" s="648" t="s">
        <v>27</v>
      </c>
      <c r="B114" s="646"/>
      <c r="C114" s="655" t="s">
        <v>7</v>
      </c>
      <c r="D114" s="655"/>
      <c r="E114" s="655"/>
      <c r="F114" s="655"/>
      <c r="G114" s="655"/>
      <c r="H114" s="655"/>
      <c r="I114" s="655"/>
      <c r="J114" s="655"/>
      <c r="K114" s="655"/>
      <c r="L114" s="211" t="s">
        <v>230</v>
      </c>
      <c r="M114" s="624" t="s">
        <v>231</v>
      </c>
      <c r="N114" s="624"/>
      <c r="O114" s="624" t="s">
        <v>232</v>
      </c>
      <c r="P114" s="624"/>
      <c r="Q114" s="624"/>
      <c r="R114" s="212" t="s">
        <v>14</v>
      </c>
    </row>
    <row r="115" spans="1:25" x14ac:dyDescent="0.25">
      <c r="A115" s="689">
        <v>93567</v>
      </c>
      <c r="B115" s="690"/>
      <c r="C115" s="691" t="str">
        <f>VLOOKUP(A115,'TABELA SALARIAL'!$C$14:$L$24,2,0)</f>
        <v>ENGENHEIRO CIVIL DE OBRA PLENO COM ENCARGOS COMPLEMENTARES</v>
      </c>
      <c r="D115" s="646"/>
      <c r="E115" s="646"/>
      <c r="F115" s="646"/>
      <c r="G115" s="646"/>
      <c r="H115" s="646"/>
      <c r="I115" s="646"/>
      <c r="J115" s="646"/>
      <c r="K115" s="692"/>
      <c r="L115" s="182" t="s">
        <v>237</v>
      </c>
      <c r="M115" s="684">
        <v>3</v>
      </c>
      <c r="N115" s="685"/>
      <c r="O115" s="693">
        <f>VLOOKUP(A115,'TABELA SALARIAL'!$C$14:$L$24,10,0)</f>
        <v>68.595727272727274</v>
      </c>
      <c r="P115" s="694"/>
      <c r="Q115" s="695"/>
      <c r="R115" s="191">
        <f t="shared" ref="R115:R118" si="6">TRUNC(M115*O115,2)</f>
        <v>205.78</v>
      </c>
    </row>
    <row r="116" spans="1:25" x14ac:dyDescent="0.25">
      <c r="A116" s="682" t="s">
        <v>356</v>
      </c>
      <c r="B116" s="683"/>
      <c r="C116" s="629" t="str">
        <f>VLOOKUP(A116,'TABELA SALARIAL'!$C$14:$L$24,2,0)</f>
        <v>ENGENHEIRO ELETRICISTA COM ENCARGOS COMPLEMENTARES</v>
      </c>
      <c r="D116" s="630"/>
      <c r="E116" s="630"/>
      <c r="F116" s="630"/>
      <c r="G116" s="630"/>
      <c r="H116" s="630"/>
      <c r="I116" s="630"/>
      <c r="J116" s="630"/>
      <c r="K116" s="628"/>
      <c r="L116" s="182" t="s">
        <v>237</v>
      </c>
      <c r="M116" s="684">
        <v>2</v>
      </c>
      <c r="N116" s="685"/>
      <c r="O116" s="631">
        <f>VLOOKUP(A116,'TABELA SALARIAL'!$C$14:$L$24,10,0)</f>
        <v>68.595727272727274</v>
      </c>
      <c r="P116" s="632"/>
      <c r="Q116" s="633"/>
      <c r="R116" s="191">
        <f t="shared" si="6"/>
        <v>137.19</v>
      </c>
    </row>
    <row r="117" spans="1:25" x14ac:dyDescent="0.25">
      <c r="A117" s="682" t="s">
        <v>357</v>
      </c>
      <c r="B117" s="683"/>
      <c r="C117" s="629" t="str">
        <f>VLOOKUP(A117,'TABELA SALARIAL'!$C$14:$L$24,2,0)</f>
        <v>ENGENHEIRO MECANICO COM ENCARGOS COMPLEMENTARES</v>
      </c>
      <c r="D117" s="630"/>
      <c r="E117" s="630"/>
      <c r="F117" s="630"/>
      <c r="G117" s="630"/>
      <c r="H117" s="630"/>
      <c r="I117" s="630"/>
      <c r="J117" s="630"/>
      <c r="K117" s="628"/>
      <c r="L117" s="182" t="s">
        <v>237</v>
      </c>
      <c r="M117" s="684">
        <v>2</v>
      </c>
      <c r="N117" s="685"/>
      <c r="O117" s="631">
        <f>VLOOKUP(A117,'TABELA SALARIAL'!$C$14:$L$24,10,0)</f>
        <v>68.595727272727274</v>
      </c>
      <c r="P117" s="632"/>
      <c r="Q117" s="633"/>
      <c r="R117" s="191">
        <f t="shared" si="6"/>
        <v>137.19</v>
      </c>
    </row>
    <row r="118" spans="1:25" x14ac:dyDescent="0.25">
      <c r="A118" s="627">
        <v>101390</v>
      </c>
      <c r="B118" s="628"/>
      <c r="C118" s="629" t="str">
        <f>VLOOKUP(A118,'TABELA SALARIAL'!$C$14:$L$24,2,0)</f>
        <v>AUXILIAR TECNICO / ASSISTENTE DE ENGENHARIA COM ENCARGOS COMPLEMENTARES</v>
      </c>
      <c r="D118" s="630"/>
      <c r="E118" s="630"/>
      <c r="F118" s="630"/>
      <c r="G118" s="630"/>
      <c r="H118" s="630"/>
      <c r="I118" s="630"/>
      <c r="J118" s="630"/>
      <c r="K118" s="628"/>
      <c r="L118" s="182" t="s">
        <v>237</v>
      </c>
      <c r="M118" s="684">
        <v>7</v>
      </c>
      <c r="N118" s="685"/>
      <c r="O118" s="631">
        <f>VLOOKUP(A118,'TABELA SALARIAL'!$C$14:$L$24,10,0)</f>
        <v>22.976681818181817</v>
      </c>
      <c r="P118" s="632"/>
      <c r="Q118" s="633"/>
      <c r="R118" s="191">
        <f t="shared" si="6"/>
        <v>160.83000000000001</v>
      </c>
    </row>
    <row r="119" spans="1:25" x14ac:dyDescent="0.25">
      <c r="A119" s="627"/>
      <c r="B119" s="628"/>
      <c r="C119" s="629"/>
      <c r="D119" s="630"/>
      <c r="E119" s="630"/>
      <c r="F119" s="630"/>
      <c r="G119" s="630"/>
      <c r="H119" s="630"/>
      <c r="I119" s="630"/>
      <c r="J119" s="630"/>
      <c r="K119" s="630"/>
      <c r="L119" s="182"/>
      <c r="M119" s="622"/>
      <c r="N119" s="623"/>
      <c r="O119" s="631"/>
      <c r="P119" s="632"/>
      <c r="Q119" s="633"/>
      <c r="R119" s="191"/>
    </row>
    <row r="120" spans="1:25" x14ac:dyDescent="0.25">
      <c r="A120" s="627"/>
      <c r="B120" s="628"/>
      <c r="C120" s="629"/>
      <c r="D120" s="630"/>
      <c r="E120" s="630"/>
      <c r="F120" s="630"/>
      <c r="G120" s="630"/>
      <c r="H120" s="630"/>
      <c r="I120" s="630"/>
      <c r="J120" s="630"/>
      <c r="K120" s="628"/>
      <c r="L120" s="182"/>
      <c r="M120" s="635"/>
      <c r="N120" s="636"/>
      <c r="O120" s="710" t="s">
        <v>238</v>
      </c>
      <c r="P120" s="711"/>
      <c r="Q120" s="712"/>
      <c r="R120" s="213">
        <f>SUBTOTAL(9,R115:R119)</f>
        <v>640.99</v>
      </c>
      <c r="T120" s="377">
        <v>568.11</v>
      </c>
    </row>
    <row r="121" spans="1:25" x14ac:dyDescent="0.25">
      <c r="A121" s="656" t="s">
        <v>239</v>
      </c>
      <c r="B121" s="657"/>
      <c r="C121" s="657"/>
      <c r="D121" s="657"/>
      <c r="E121" s="657"/>
      <c r="F121" s="657"/>
      <c r="G121" s="657"/>
      <c r="H121" s="657"/>
      <c r="I121" s="657"/>
      <c r="J121" s="657"/>
      <c r="K121" s="657"/>
      <c r="L121" s="657"/>
      <c r="M121" s="657"/>
      <c r="N121" s="657"/>
      <c r="O121" s="657"/>
      <c r="P121" s="657"/>
      <c r="Q121" s="657"/>
      <c r="R121" s="658"/>
    </row>
    <row r="122" spans="1:25" x14ac:dyDescent="0.25">
      <c r="A122" s="644" t="s">
        <v>27</v>
      </c>
      <c r="B122" s="645"/>
      <c r="C122" s="655" t="s">
        <v>7</v>
      </c>
      <c r="D122" s="655"/>
      <c r="E122" s="655"/>
      <c r="F122" s="655"/>
      <c r="G122" s="655"/>
      <c r="H122" s="655"/>
      <c r="I122" s="655"/>
      <c r="J122" s="655"/>
      <c r="K122" s="655"/>
      <c r="L122" s="211" t="s">
        <v>230</v>
      </c>
      <c r="M122" s="624" t="s">
        <v>231</v>
      </c>
      <c r="N122" s="624"/>
      <c r="O122" s="624" t="s">
        <v>232</v>
      </c>
      <c r="P122" s="624"/>
      <c r="Q122" s="624"/>
      <c r="R122" s="212" t="s">
        <v>14</v>
      </c>
    </row>
    <row r="123" spans="1:25" x14ac:dyDescent="0.25">
      <c r="A123" s="696"/>
      <c r="B123" s="697"/>
      <c r="C123" s="698"/>
      <c r="D123" s="699"/>
      <c r="E123" s="699"/>
      <c r="F123" s="699"/>
      <c r="G123" s="699"/>
      <c r="H123" s="699"/>
      <c r="I123" s="699"/>
      <c r="J123" s="699"/>
      <c r="K123" s="697"/>
      <c r="L123" s="224"/>
      <c r="M123" s="700"/>
      <c r="N123" s="701"/>
      <c r="O123" s="702"/>
      <c r="P123" s="703"/>
      <c r="Q123" s="704"/>
      <c r="R123" s="191"/>
    </row>
    <row r="124" spans="1:25" x14ac:dyDescent="0.25">
      <c r="A124" s="627"/>
      <c r="B124" s="628"/>
      <c r="C124" s="629"/>
      <c r="D124" s="630"/>
      <c r="E124" s="630"/>
      <c r="F124" s="630"/>
      <c r="G124" s="630"/>
      <c r="H124" s="630"/>
      <c r="I124" s="630"/>
      <c r="J124" s="630"/>
      <c r="K124" s="628"/>
      <c r="L124" s="182"/>
      <c r="M124" s="635"/>
      <c r="N124" s="705"/>
      <c r="O124" s="651" t="s">
        <v>240</v>
      </c>
      <c r="P124" s="652"/>
      <c r="Q124" s="653"/>
      <c r="R124" s="213">
        <f>SUBTOTAL(9,R123:R123)</f>
        <v>0</v>
      </c>
    </row>
    <row r="125" spans="1:25" x14ac:dyDescent="0.25">
      <c r="A125" s="654"/>
      <c r="B125" s="659"/>
      <c r="C125" s="626"/>
      <c r="D125" s="626"/>
      <c r="E125" s="626"/>
      <c r="F125" s="626"/>
      <c r="G125" s="626"/>
      <c r="H125" s="626"/>
      <c r="I125" s="626"/>
      <c r="J125" s="626"/>
      <c r="K125" s="659"/>
      <c r="L125" s="183"/>
      <c r="M125" s="660"/>
      <c r="N125" s="661"/>
      <c r="O125" s="662"/>
      <c r="P125" s="663"/>
      <c r="Q125" s="664"/>
      <c r="R125" s="192"/>
    </row>
    <row r="126" spans="1:25" x14ac:dyDescent="0.25">
      <c r="A126" s="686" t="s">
        <v>241</v>
      </c>
      <c r="B126" s="687"/>
      <c r="C126" s="687"/>
      <c r="D126" s="687"/>
      <c r="E126" s="687"/>
      <c r="F126" s="687"/>
      <c r="G126" s="687"/>
      <c r="H126" s="687"/>
      <c r="I126" s="687"/>
      <c r="J126" s="687"/>
      <c r="K126" s="687"/>
      <c r="L126" s="688"/>
      <c r="M126" s="688"/>
      <c r="N126" s="688"/>
      <c r="O126" s="688"/>
      <c r="P126" s="688"/>
      <c r="Q126" s="688"/>
      <c r="R126" s="193">
        <f>SUBTOTAL(9,R115:R125)</f>
        <v>640.99</v>
      </c>
    </row>
    <row r="127" spans="1:25" x14ac:dyDescent="0.25">
      <c r="A127" s="195" t="s">
        <v>242</v>
      </c>
      <c r="B127" s="172"/>
      <c r="C127" s="173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1"/>
      <c r="P127" s="171"/>
      <c r="Q127" s="171"/>
      <c r="R127" s="194"/>
    </row>
    <row r="128" spans="1:25" ht="15" customHeight="1" x14ac:dyDescent="0.25">
      <c r="A128" s="219" t="s">
        <v>244</v>
      </c>
      <c r="B128" s="186"/>
      <c r="C128" s="187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91"/>
      <c r="P128" s="91"/>
      <c r="Q128" s="91"/>
      <c r="R128" s="217"/>
      <c r="U128" s="353" t="s">
        <v>249</v>
      </c>
      <c r="V128" s="353" t="s">
        <v>250</v>
      </c>
      <c r="W128" s="353" t="s">
        <v>251</v>
      </c>
      <c r="X128" s="353" t="s">
        <v>252</v>
      </c>
      <c r="Y128" s="353" t="s">
        <v>253</v>
      </c>
    </row>
    <row r="129" spans="1:25" ht="15" customHeight="1" x14ac:dyDescent="0.25">
      <c r="A129" s="501" t="s">
        <v>254</v>
      </c>
      <c r="B129" s="186"/>
      <c r="C129" s="187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91"/>
      <c r="P129" s="91"/>
      <c r="Q129" s="91"/>
      <c r="R129" s="217"/>
      <c r="U129" s="352">
        <v>0</v>
      </c>
      <c r="V129" s="352">
        <f>0.5+0.5</f>
        <v>1</v>
      </c>
      <c r="W129" s="352">
        <f>1+1</f>
        <v>2</v>
      </c>
      <c r="X129" s="352">
        <f>2+2</f>
        <v>4</v>
      </c>
      <c r="Y129" s="352">
        <f>5+5</f>
        <v>10</v>
      </c>
    </row>
    <row r="130" spans="1:25" ht="15" customHeight="1" x14ac:dyDescent="0.25">
      <c r="A130" s="501"/>
      <c r="B130" s="186"/>
      <c r="C130" s="187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91"/>
      <c r="P130" s="91"/>
      <c r="Q130" s="91"/>
      <c r="R130" s="217"/>
      <c r="U130" s="352">
        <v>20</v>
      </c>
      <c r="V130" s="352">
        <v>1</v>
      </c>
      <c r="W130" s="352">
        <v>0</v>
      </c>
      <c r="X130" s="352">
        <v>1</v>
      </c>
      <c r="Y130" s="352">
        <v>1</v>
      </c>
    </row>
    <row r="131" spans="1:25" ht="15" customHeight="1" x14ac:dyDescent="0.25">
      <c r="A131" s="220"/>
      <c r="B131" s="198"/>
      <c r="C131" s="199"/>
      <c r="D131" s="200"/>
      <c r="E131" s="200"/>
      <c r="F131" s="201"/>
      <c r="G131" s="199"/>
      <c r="H131" s="201"/>
      <c r="I131" s="201"/>
      <c r="J131" s="198"/>
      <c r="K131" s="199"/>
      <c r="L131" s="201" t="s">
        <v>246</v>
      </c>
      <c r="M131" s="198"/>
      <c r="N131" s="198"/>
      <c r="O131" s="202"/>
      <c r="P131" s="202"/>
      <c r="Q131" s="202"/>
      <c r="R131" s="203"/>
    </row>
    <row r="132" spans="1:25" x14ac:dyDescent="0.25">
      <c r="A132" s="665" t="s">
        <v>215</v>
      </c>
      <c r="B132" s="666"/>
      <c r="C132" s="666"/>
      <c r="D132" s="666"/>
      <c r="E132" s="666"/>
      <c r="F132" s="666"/>
      <c r="G132" s="666"/>
      <c r="H132" s="666"/>
      <c r="I132" s="666"/>
      <c r="J132" s="666"/>
      <c r="K132" s="666"/>
      <c r="L132" s="666"/>
      <c r="M132" s="666"/>
      <c r="N132" s="666"/>
      <c r="O132" s="666"/>
      <c r="P132" s="666"/>
      <c r="Q132" s="666"/>
      <c r="R132" s="667"/>
      <c r="U132" s="221" t="s">
        <v>216</v>
      </c>
      <c r="V132" s="221"/>
    </row>
    <row r="133" spans="1:25" x14ac:dyDescent="0.25">
      <c r="A133" s="668"/>
      <c r="B133" s="669"/>
      <c r="C133" s="669"/>
      <c r="D133" s="669"/>
      <c r="E133" s="669"/>
      <c r="F133" s="669"/>
      <c r="G133" s="669"/>
      <c r="H133" s="669"/>
      <c r="I133" s="669"/>
      <c r="J133" s="669"/>
      <c r="K133" s="669"/>
      <c r="L133" s="669"/>
      <c r="M133" s="669"/>
      <c r="N133" s="669"/>
      <c r="O133" s="669"/>
      <c r="P133" s="669"/>
      <c r="Q133" s="669"/>
      <c r="R133" s="670"/>
      <c r="U133" s="222" t="s">
        <v>218</v>
      </c>
      <c r="V133" s="222"/>
    </row>
    <row r="134" spans="1:25" x14ac:dyDescent="0.25">
      <c r="A134" s="214" t="s">
        <v>6</v>
      </c>
      <c r="B134" s="215" t="str">
        <f>ESCOPO!A19</f>
        <v>2.2</v>
      </c>
      <c r="C134" s="731" t="s">
        <v>220</v>
      </c>
      <c r="D134" s="732"/>
      <c r="E134" s="733"/>
      <c r="F134" s="731" t="s">
        <v>221</v>
      </c>
      <c r="G134" s="732"/>
      <c r="H134" s="732"/>
      <c r="I134" s="734" t="str">
        <f>VLOOKUP(C134,ESCOPO!C:D,2,0)</f>
        <v>Jan/26 - S/ Desoneração</v>
      </c>
      <c r="J134" s="734"/>
      <c r="K134" s="734"/>
      <c r="L134" s="734"/>
      <c r="M134" s="734"/>
      <c r="N134" s="734"/>
      <c r="O134" s="734"/>
      <c r="P134" s="734"/>
      <c r="Q134" s="734"/>
      <c r="R134" s="735"/>
      <c r="U134" s="223" t="s">
        <v>222</v>
      </c>
      <c r="V134" s="223"/>
    </row>
    <row r="135" spans="1:25" x14ac:dyDescent="0.25">
      <c r="A135" s="736" t="s">
        <v>224</v>
      </c>
      <c r="B135" s="680"/>
      <c r="C135" s="678" t="s">
        <v>7</v>
      </c>
      <c r="D135" s="679"/>
      <c r="E135" s="679"/>
      <c r="F135" s="679"/>
      <c r="G135" s="679"/>
      <c r="H135" s="679"/>
      <c r="I135" s="679"/>
      <c r="J135" s="679"/>
      <c r="K135" s="679"/>
      <c r="L135" s="679"/>
      <c r="M135" s="679"/>
      <c r="N135" s="679"/>
      <c r="O135" s="679"/>
      <c r="P135" s="680"/>
      <c r="Q135" s="678" t="s">
        <v>29</v>
      </c>
      <c r="R135" s="681"/>
    </row>
    <row r="136" spans="1:25" x14ac:dyDescent="0.25">
      <c r="A136" s="637" t="str">
        <f>ESCOPO!C19</f>
        <v>CPU-EV-02</v>
      </c>
      <c r="B136" s="765"/>
      <c r="C136" s="639" t="str">
        <f>ESCOPO!B19</f>
        <v>Como construído ("As Built") de projetos com área de até 10.000m².</v>
      </c>
      <c r="D136" s="640"/>
      <c r="E136" s="640"/>
      <c r="F136" s="640"/>
      <c r="G136" s="640"/>
      <c r="H136" s="640"/>
      <c r="I136" s="640"/>
      <c r="J136" s="640"/>
      <c r="K136" s="640"/>
      <c r="L136" s="640"/>
      <c r="M136" s="640"/>
      <c r="N136" s="640"/>
      <c r="O136" s="640"/>
      <c r="P136" s="641"/>
      <c r="Q136" s="766" t="s">
        <v>226</v>
      </c>
      <c r="R136" s="643"/>
    </row>
    <row r="137" spans="1:25" x14ac:dyDescent="0.25">
      <c r="A137" s="644" t="s">
        <v>228</v>
      </c>
      <c r="B137" s="645"/>
      <c r="C137" s="645"/>
      <c r="D137" s="645"/>
      <c r="E137" s="645"/>
      <c r="F137" s="645"/>
      <c r="G137" s="645"/>
      <c r="H137" s="645"/>
      <c r="I137" s="645"/>
      <c r="J137" s="645"/>
      <c r="K137" s="645"/>
      <c r="L137" s="645"/>
      <c r="M137" s="645"/>
      <c r="N137" s="645"/>
      <c r="O137" s="645"/>
      <c r="P137" s="645"/>
      <c r="Q137" s="645"/>
      <c r="R137" s="751"/>
    </row>
    <row r="138" spans="1:25" x14ac:dyDescent="0.25">
      <c r="A138" s="644" t="s">
        <v>27</v>
      </c>
      <c r="B138" s="752"/>
      <c r="C138" s="748" t="s">
        <v>7</v>
      </c>
      <c r="D138" s="645"/>
      <c r="E138" s="645"/>
      <c r="F138" s="645"/>
      <c r="G138" s="645"/>
      <c r="H138" s="645"/>
      <c r="I138" s="645"/>
      <c r="J138" s="645"/>
      <c r="K138" s="752"/>
      <c r="L138" s="211" t="s">
        <v>230</v>
      </c>
      <c r="M138" s="728" t="s">
        <v>231</v>
      </c>
      <c r="N138" s="730"/>
      <c r="O138" s="728" t="s">
        <v>232</v>
      </c>
      <c r="P138" s="729"/>
      <c r="Q138" s="730"/>
      <c r="R138" s="212" t="s">
        <v>14</v>
      </c>
    </row>
    <row r="139" spans="1:25" x14ac:dyDescent="0.25">
      <c r="A139" s="767">
        <v>93567</v>
      </c>
      <c r="B139" s="764"/>
      <c r="C139" s="691" t="str">
        <f>VLOOKUP(A139,'TABELA SALARIAL'!$C$14:$L$24,2,0)</f>
        <v>ENGENHEIRO CIVIL DE OBRA PLENO COM ENCARGOS COMPLEMENTARES</v>
      </c>
      <c r="D139" s="646"/>
      <c r="E139" s="646"/>
      <c r="F139" s="646"/>
      <c r="G139" s="646"/>
      <c r="H139" s="646"/>
      <c r="I139" s="646"/>
      <c r="J139" s="646"/>
      <c r="K139" s="692"/>
      <c r="L139" s="517" t="s">
        <v>255</v>
      </c>
      <c r="M139" s="631">
        <f>42.7*R151*R152</f>
        <v>4.6970000000000001</v>
      </c>
      <c r="N139" s="633"/>
      <c r="O139" s="693">
        <f>VLOOKUP(A139,'TABELA SALARIAL'!$C$14:$L$24,10,0)</f>
        <v>68.595727272727274</v>
      </c>
      <c r="P139" s="694"/>
      <c r="Q139" s="695"/>
      <c r="R139" s="191">
        <f>TRUNC(M139*O139,2)</f>
        <v>322.19</v>
      </c>
    </row>
    <row r="140" spans="1:25" x14ac:dyDescent="0.25">
      <c r="A140" s="627">
        <v>101390</v>
      </c>
      <c r="B140" s="628"/>
      <c r="C140" s="629" t="str">
        <f>VLOOKUP(A140,'TABELA SALARIAL'!$C$14:$L$24,2,0)</f>
        <v>AUXILIAR TECNICO / ASSISTENTE DE ENGENHARIA COM ENCARGOS COMPLEMENTARES</v>
      </c>
      <c r="D140" s="630"/>
      <c r="E140" s="630"/>
      <c r="F140" s="630"/>
      <c r="G140" s="630"/>
      <c r="H140" s="630"/>
      <c r="I140" s="630"/>
      <c r="J140" s="630"/>
      <c r="K140" s="628"/>
      <c r="L140" s="517" t="s">
        <v>256</v>
      </c>
      <c r="M140" s="631">
        <f>(42.8+28.5)*R151*R152</f>
        <v>7.843</v>
      </c>
      <c r="N140" s="633"/>
      <c r="O140" s="631">
        <f>VLOOKUP(A140,'TABELA SALARIAL'!$C$14:$L$24,10,0)</f>
        <v>22.976681818181817</v>
      </c>
      <c r="P140" s="632"/>
      <c r="Q140" s="633"/>
      <c r="R140" s="191">
        <f>TRUNC(M140*O140,2)</f>
        <v>180.2</v>
      </c>
    </row>
    <row r="141" spans="1:25" x14ac:dyDescent="0.25">
      <c r="A141" s="627"/>
      <c r="B141" s="628"/>
      <c r="C141" s="629"/>
      <c r="D141" s="630"/>
      <c r="E141" s="630"/>
      <c r="F141" s="630"/>
      <c r="G141" s="630"/>
      <c r="H141" s="630"/>
      <c r="I141" s="630"/>
      <c r="J141" s="630"/>
      <c r="K141" s="628"/>
      <c r="L141" s="182"/>
      <c r="M141" s="635"/>
      <c r="N141" s="636"/>
      <c r="O141" s="710" t="s">
        <v>238</v>
      </c>
      <c r="P141" s="711"/>
      <c r="Q141" s="712"/>
      <c r="R141" s="213">
        <f>SUBTOTAL(9,R139:R140)</f>
        <v>502.39</v>
      </c>
    </row>
    <row r="142" spans="1:25" x14ac:dyDescent="0.25">
      <c r="A142" s="656" t="s">
        <v>239</v>
      </c>
      <c r="B142" s="657"/>
      <c r="C142" s="657"/>
      <c r="D142" s="657"/>
      <c r="E142" s="657"/>
      <c r="F142" s="657"/>
      <c r="G142" s="657"/>
      <c r="H142" s="657"/>
      <c r="I142" s="657"/>
      <c r="J142" s="657"/>
      <c r="K142" s="657"/>
      <c r="L142" s="657"/>
      <c r="M142" s="657"/>
      <c r="N142" s="657"/>
      <c r="O142" s="657"/>
      <c r="P142" s="657"/>
      <c r="Q142" s="657"/>
      <c r="R142" s="658"/>
    </row>
    <row r="143" spans="1:25" x14ac:dyDescent="0.25">
      <c r="A143" s="644" t="s">
        <v>27</v>
      </c>
      <c r="B143" s="645"/>
      <c r="C143" s="655" t="s">
        <v>7</v>
      </c>
      <c r="D143" s="655"/>
      <c r="E143" s="655"/>
      <c r="F143" s="655"/>
      <c r="G143" s="655"/>
      <c r="H143" s="655"/>
      <c r="I143" s="655"/>
      <c r="J143" s="655"/>
      <c r="K143" s="655"/>
      <c r="L143" s="211" t="s">
        <v>230</v>
      </c>
      <c r="M143" s="624" t="s">
        <v>231</v>
      </c>
      <c r="N143" s="624"/>
      <c r="O143" s="624" t="s">
        <v>232</v>
      </c>
      <c r="P143" s="624"/>
      <c r="Q143" s="624"/>
      <c r="R143" s="212" t="s">
        <v>14</v>
      </c>
    </row>
    <row r="144" spans="1:25" hidden="1" x14ac:dyDescent="0.25">
      <c r="A144" s="696" t="s">
        <v>257</v>
      </c>
      <c r="B144" s="697"/>
      <c r="C144" s="698" t="s">
        <v>258</v>
      </c>
      <c r="D144" s="699"/>
      <c r="E144" s="699"/>
      <c r="F144" s="699"/>
      <c r="G144" s="699"/>
      <c r="H144" s="699"/>
      <c r="I144" s="699"/>
      <c r="J144" s="699"/>
      <c r="K144" s="697"/>
      <c r="L144" s="224" t="s">
        <v>226</v>
      </c>
      <c r="M144" s="700">
        <f>7*R151</f>
        <v>6.9999999999999999E-4</v>
      </c>
      <c r="N144" s="701"/>
      <c r="O144" s="702">
        <v>0</v>
      </c>
      <c r="P144" s="703"/>
      <c r="Q144" s="704"/>
      <c r="R144" s="191">
        <f>TRUNC(M144*O144,2)</f>
        <v>0</v>
      </c>
    </row>
    <row r="145" spans="1:25" ht="23.25" hidden="1" customHeight="1" x14ac:dyDescent="0.25">
      <c r="A145" s="696" t="s">
        <v>259</v>
      </c>
      <c r="B145" s="697"/>
      <c r="C145" s="713" t="s">
        <v>260</v>
      </c>
      <c r="D145" s="775"/>
      <c r="E145" s="775"/>
      <c r="F145" s="775"/>
      <c r="G145" s="775"/>
      <c r="H145" s="775"/>
      <c r="I145" s="775"/>
      <c r="J145" s="775"/>
      <c r="K145" s="776"/>
      <c r="L145" s="224" t="s">
        <v>226</v>
      </c>
      <c r="M145" s="700">
        <f>3*R151</f>
        <v>3.0000000000000003E-4</v>
      </c>
      <c r="N145" s="701"/>
      <c r="O145" s="702">
        <v>0</v>
      </c>
      <c r="P145" s="703"/>
      <c r="Q145" s="704"/>
      <c r="R145" s="191">
        <f>TRUNC(M145*O145,5)</f>
        <v>0</v>
      </c>
    </row>
    <row r="146" spans="1:25" x14ac:dyDescent="0.25">
      <c r="A146" s="627"/>
      <c r="B146" s="628"/>
      <c r="C146" s="629"/>
      <c r="D146" s="630"/>
      <c r="E146" s="630"/>
      <c r="F146" s="630"/>
      <c r="G146" s="630"/>
      <c r="H146" s="630"/>
      <c r="I146" s="630"/>
      <c r="J146" s="630"/>
      <c r="K146" s="628"/>
      <c r="L146" s="182"/>
      <c r="M146" s="635"/>
      <c r="N146" s="705"/>
      <c r="O146" s="651" t="s">
        <v>240</v>
      </c>
      <c r="P146" s="652"/>
      <c r="Q146" s="653"/>
      <c r="R146" s="213">
        <f>SUBTOTAL(9,R144:R145)</f>
        <v>0</v>
      </c>
    </row>
    <row r="147" spans="1:25" x14ac:dyDescent="0.25">
      <c r="A147" s="654"/>
      <c r="B147" s="659"/>
      <c r="C147" s="626"/>
      <c r="D147" s="626"/>
      <c r="E147" s="626"/>
      <c r="F147" s="626"/>
      <c r="G147" s="626"/>
      <c r="H147" s="626"/>
      <c r="I147" s="626"/>
      <c r="J147" s="626"/>
      <c r="K147" s="659"/>
      <c r="L147" s="183"/>
      <c r="M147" s="660"/>
      <c r="N147" s="661"/>
      <c r="O147" s="662"/>
      <c r="P147" s="663"/>
      <c r="Q147" s="664"/>
      <c r="R147" s="192"/>
    </row>
    <row r="148" spans="1:25" x14ac:dyDescent="0.25">
      <c r="A148" s="686" t="s">
        <v>241</v>
      </c>
      <c r="B148" s="687"/>
      <c r="C148" s="687"/>
      <c r="D148" s="687"/>
      <c r="E148" s="687"/>
      <c r="F148" s="687"/>
      <c r="G148" s="687"/>
      <c r="H148" s="687"/>
      <c r="I148" s="687"/>
      <c r="J148" s="687"/>
      <c r="K148" s="687"/>
      <c r="L148" s="688"/>
      <c r="M148" s="688"/>
      <c r="N148" s="688"/>
      <c r="O148" s="688"/>
      <c r="P148" s="688"/>
      <c r="Q148" s="688"/>
      <c r="R148" s="193">
        <f>SUBTOTAL(9,R139:R147)</f>
        <v>502.39</v>
      </c>
    </row>
    <row r="149" spans="1:25" x14ac:dyDescent="0.25">
      <c r="A149" s="195" t="s">
        <v>242</v>
      </c>
      <c r="B149" s="172"/>
      <c r="C149" s="173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1"/>
      <c r="P149" s="171"/>
      <c r="Q149" s="171"/>
      <c r="R149" s="194"/>
    </row>
    <row r="150" spans="1:25" x14ac:dyDescent="0.25">
      <c r="A150" s="219" t="s">
        <v>261</v>
      </c>
      <c r="B150" s="186"/>
      <c r="C150" s="187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91"/>
      <c r="P150" s="91"/>
      <c r="Q150" s="91"/>
      <c r="R150" s="217"/>
      <c r="U150" s="353" t="s">
        <v>249</v>
      </c>
      <c r="V150" s="353" t="s">
        <v>250</v>
      </c>
      <c r="W150" s="353" t="s">
        <v>251</v>
      </c>
      <c r="X150" s="353" t="s">
        <v>252</v>
      </c>
      <c r="Y150" s="353" t="s">
        <v>253</v>
      </c>
    </row>
    <row r="151" spans="1:25" x14ac:dyDescent="0.25">
      <c r="A151" s="219" t="s">
        <v>262</v>
      </c>
      <c r="B151" s="186"/>
      <c r="C151" s="187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91"/>
      <c r="P151" s="91"/>
      <c r="Q151" s="91"/>
      <c r="R151" s="217">
        <v>1E-4</v>
      </c>
      <c r="U151" s="352"/>
      <c r="V151" s="352"/>
      <c r="W151" s="352">
        <v>7</v>
      </c>
      <c r="X151" s="352">
        <v>3</v>
      </c>
      <c r="Y151" s="352"/>
    </row>
    <row r="152" spans="1:25" x14ac:dyDescent="0.25">
      <c r="A152" s="501" t="s">
        <v>360</v>
      </c>
      <c r="B152" s="186"/>
      <c r="C152" s="187"/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91"/>
      <c r="P152" s="91"/>
      <c r="Q152" s="91"/>
      <c r="R152" s="518">
        <v>1100</v>
      </c>
      <c r="U152" s="352"/>
      <c r="V152" s="352"/>
      <c r="W152" s="352"/>
      <c r="X152" s="352"/>
      <c r="Y152" s="352"/>
    </row>
    <row r="153" spans="1:25" x14ac:dyDescent="0.25">
      <c r="A153" s="501" t="s">
        <v>263</v>
      </c>
      <c r="B153" s="186"/>
      <c r="C153" s="187"/>
      <c r="D153" s="186"/>
      <c r="E153" s="186"/>
      <c r="F153" s="186"/>
      <c r="G153" s="186"/>
      <c r="H153" s="186"/>
      <c r="I153" s="186"/>
      <c r="J153" s="186"/>
      <c r="K153" s="186"/>
      <c r="L153" s="186"/>
      <c r="M153" s="186"/>
      <c r="N153" s="186"/>
      <c r="O153" s="91"/>
      <c r="P153" s="91"/>
      <c r="Q153" s="91"/>
      <c r="R153" s="518"/>
      <c r="U153" s="352"/>
      <c r="V153" s="352"/>
      <c r="W153" s="352"/>
      <c r="X153" s="352"/>
      <c r="Y153" s="352"/>
    </row>
    <row r="154" spans="1:25" x14ac:dyDescent="0.25">
      <c r="A154" s="220"/>
      <c r="B154" s="198"/>
      <c r="C154" s="199"/>
      <c r="D154" s="200"/>
      <c r="E154" s="200"/>
      <c r="F154" s="201"/>
      <c r="G154" s="199"/>
      <c r="H154" s="201"/>
      <c r="I154" s="201"/>
      <c r="J154" s="198"/>
      <c r="K154" s="199"/>
      <c r="L154" s="201"/>
      <c r="M154" s="198"/>
      <c r="N154" s="198"/>
      <c r="O154" s="202"/>
      <c r="P154" s="202"/>
      <c r="Q154" s="202"/>
      <c r="R154" s="203"/>
      <c r="U154" s="352"/>
      <c r="V154" s="352"/>
      <c r="W154" s="352"/>
      <c r="X154" s="352"/>
      <c r="Y154" s="352"/>
    </row>
    <row r="155" spans="1:25" x14ac:dyDescent="0.25">
      <c r="A155" s="724" t="s">
        <v>215</v>
      </c>
      <c r="B155" s="725"/>
      <c r="C155" s="725"/>
      <c r="D155" s="725"/>
      <c r="E155" s="725"/>
      <c r="F155" s="725"/>
      <c r="G155" s="725"/>
      <c r="H155" s="725"/>
      <c r="I155" s="725"/>
      <c r="J155" s="725"/>
      <c r="K155" s="725"/>
      <c r="L155" s="725"/>
      <c r="M155" s="725"/>
      <c r="N155" s="725"/>
      <c r="O155" s="725"/>
      <c r="P155" s="725"/>
      <c r="Q155" s="725"/>
      <c r="R155" s="726"/>
      <c r="U155" s="221" t="s">
        <v>216</v>
      </c>
      <c r="V155" s="221"/>
    </row>
    <row r="156" spans="1:25" x14ac:dyDescent="0.25">
      <c r="A156" s="668"/>
      <c r="B156" s="669"/>
      <c r="C156" s="669"/>
      <c r="D156" s="669"/>
      <c r="E156" s="669"/>
      <c r="F156" s="669"/>
      <c r="G156" s="669"/>
      <c r="H156" s="669"/>
      <c r="I156" s="669"/>
      <c r="J156" s="669"/>
      <c r="K156" s="669"/>
      <c r="L156" s="669"/>
      <c r="M156" s="669"/>
      <c r="N156" s="669"/>
      <c r="O156" s="669"/>
      <c r="P156" s="669"/>
      <c r="Q156" s="669"/>
      <c r="R156" s="670"/>
      <c r="U156" s="222" t="s">
        <v>218</v>
      </c>
      <c r="V156" s="222"/>
    </row>
    <row r="157" spans="1:25" ht="15" customHeight="1" x14ac:dyDescent="0.25">
      <c r="A157" s="214" t="s">
        <v>6</v>
      </c>
      <c r="B157" s="215" t="str">
        <f>ESCOPO!A20</f>
        <v>2.3</v>
      </c>
      <c r="C157" s="671" t="s">
        <v>220</v>
      </c>
      <c r="D157" s="672"/>
      <c r="E157" s="673"/>
      <c r="F157" s="671" t="s">
        <v>221</v>
      </c>
      <c r="G157" s="672"/>
      <c r="H157" s="672"/>
      <c r="I157" s="674" t="str">
        <f>VLOOKUP(C157,ESCOPO!C:D,2,0)</f>
        <v>Jan/26 - S/ Desoneração</v>
      </c>
      <c r="J157" s="674"/>
      <c r="K157" s="674"/>
      <c r="L157" s="674"/>
      <c r="M157" s="674"/>
      <c r="N157" s="674"/>
      <c r="O157" s="674"/>
      <c r="P157" s="674"/>
      <c r="Q157" s="674"/>
      <c r="R157" s="675"/>
      <c r="U157" s="223" t="s">
        <v>222</v>
      </c>
      <c r="V157" s="223"/>
    </row>
    <row r="158" spans="1:25" x14ac:dyDescent="0.25">
      <c r="A158" s="676" t="s">
        <v>224</v>
      </c>
      <c r="B158" s="677"/>
      <c r="C158" s="678" t="s">
        <v>7</v>
      </c>
      <c r="D158" s="679"/>
      <c r="E158" s="679"/>
      <c r="F158" s="679"/>
      <c r="G158" s="679"/>
      <c r="H158" s="679"/>
      <c r="I158" s="679"/>
      <c r="J158" s="679"/>
      <c r="K158" s="679"/>
      <c r="L158" s="679"/>
      <c r="M158" s="679"/>
      <c r="N158" s="679"/>
      <c r="O158" s="679"/>
      <c r="P158" s="680"/>
      <c r="Q158" s="678" t="s">
        <v>29</v>
      </c>
      <c r="R158" s="681"/>
    </row>
    <row r="159" spans="1:25" ht="31.5" customHeight="1" x14ac:dyDescent="0.25">
      <c r="A159" s="637" t="str">
        <f>ESCOPO!C20</f>
        <v>CPU-EV-03</v>
      </c>
      <c r="B159" s="638"/>
      <c r="C159" s="639" t="str">
        <f>ESCOPO!B20</f>
        <v>Laudo Técnico - elaborado conforme as Normas da ABNT NBR 13752, incluem os levantamentos necessários, parecer conclusivo e fundamentado.</v>
      </c>
      <c r="D159" s="640"/>
      <c r="E159" s="640"/>
      <c r="F159" s="640"/>
      <c r="G159" s="640"/>
      <c r="H159" s="640"/>
      <c r="I159" s="640"/>
      <c r="J159" s="640"/>
      <c r="K159" s="640"/>
      <c r="L159" s="640"/>
      <c r="M159" s="640"/>
      <c r="N159" s="640"/>
      <c r="O159" s="640"/>
      <c r="P159" s="641"/>
      <c r="Q159" s="642" t="s">
        <v>237</v>
      </c>
      <c r="R159" s="643"/>
    </row>
    <row r="160" spans="1:25" x14ac:dyDescent="0.25">
      <c r="A160" s="644" t="s">
        <v>228</v>
      </c>
      <c r="B160" s="645"/>
      <c r="C160" s="646"/>
      <c r="D160" s="646"/>
      <c r="E160" s="646"/>
      <c r="F160" s="646"/>
      <c r="G160" s="646"/>
      <c r="H160" s="646"/>
      <c r="I160" s="646"/>
      <c r="J160" s="646"/>
      <c r="K160" s="646"/>
      <c r="L160" s="646"/>
      <c r="M160" s="646"/>
      <c r="N160" s="646"/>
      <c r="O160" s="646"/>
      <c r="P160" s="646"/>
      <c r="Q160" s="646"/>
      <c r="R160" s="647"/>
    </row>
    <row r="161" spans="1:20" x14ac:dyDescent="0.25">
      <c r="A161" s="714" t="s">
        <v>27</v>
      </c>
      <c r="B161" s="715"/>
      <c r="C161" s="655" t="s">
        <v>7</v>
      </c>
      <c r="D161" s="655"/>
      <c r="E161" s="655"/>
      <c r="F161" s="655"/>
      <c r="G161" s="655"/>
      <c r="H161" s="655"/>
      <c r="I161" s="655"/>
      <c r="J161" s="655"/>
      <c r="K161" s="655"/>
      <c r="L161" s="211" t="s">
        <v>230</v>
      </c>
      <c r="M161" s="624" t="s">
        <v>231</v>
      </c>
      <c r="N161" s="624"/>
      <c r="O161" s="624" t="s">
        <v>232</v>
      </c>
      <c r="P161" s="624"/>
      <c r="Q161" s="624"/>
      <c r="R161" s="212" t="s">
        <v>14</v>
      </c>
    </row>
    <row r="162" spans="1:20" x14ac:dyDescent="0.25">
      <c r="A162" s="627">
        <v>93568</v>
      </c>
      <c r="B162" s="628"/>
      <c r="C162" s="629" t="str">
        <f>VLOOKUP(A162,'TABELA SALARIAL'!$C$14:$L$24,2,0)</f>
        <v>ENGENHEIRO CIVIL DE OBRA SENIOR COM ENCARGOS COMPLEMENTARES</v>
      </c>
      <c r="D162" s="630"/>
      <c r="E162" s="630"/>
      <c r="F162" s="630"/>
      <c r="G162" s="630"/>
      <c r="H162" s="630"/>
      <c r="I162" s="630"/>
      <c r="J162" s="630"/>
      <c r="K162" s="628"/>
      <c r="L162" s="182" t="s">
        <v>237</v>
      </c>
      <c r="M162" s="631">
        <v>2</v>
      </c>
      <c r="N162" s="633"/>
      <c r="O162" s="631">
        <f>VLOOKUP(A162,'TABELA SALARIAL'!$C$14:$L$24,10,0)</f>
        <v>84.857272727272715</v>
      </c>
      <c r="P162" s="632"/>
      <c r="Q162" s="633"/>
      <c r="R162" s="191">
        <f>TRUNC(M162*O162,2)</f>
        <v>169.71</v>
      </c>
    </row>
    <row r="163" spans="1:20" x14ac:dyDescent="0.25">
      <c r="A163" s="627"/>
      <c r="B163" s="628"/>
      <c r="C163" s="629"/>
      <c r="D163" s="630"/>
      <c r="E163" s="630"/>
      <c r="F163" s="630"/>
      <c r="G163" s="630"/>
      <c r="H163" s="630"/>
      <c r="I163" s="630"/>
      <c r="J163" s="630"/>
      <c r="K163" s="628"/>
      <c r="L163" s="182"/>
      <c r="M163" s="631"/>
      <c r="N163" s="633"/>
      <c r="O163" s="631"/>
      <c r="P163" s="632"/>
      <c r="Q163" s="633"/>
      <c r="R163" s="191"/>
    </row>
    <row r="164" spans="1:20" x14ac:dyDescent="0.25">
      <c r="A164" s="627"/>
      <c r="B164" s="628"/>
      <c r="C164" s="629"/>
      <c r="D164" s="630"/>
      <c r="E164" s="630"/>
      <c r="F164" s="630"/>
      <c r="G164" s="630"/>
      <c r="H164" s="630"/>
      <c r="I164" s="630"/>
      <c r="J164" s="630"/>
      <c r="K164" s="628"/>
      <c r="L164" s="182"/>
      <c r="M164" s="635"/>
      <c r="N164" s="636"/>
      <c r="O164" s="710" t="s">
        <v>238</v>
      </c>
      <c r="P164" s="711"/>
      <c r="Q164" s="712"/>
      <c r="R164" s="213">
        <f>SUBTOTAL(9,R162:R163)</f>
        <v>169.71</v>
      </c>
    </row>
    <row r="165" spans="1:20" x14ac:dyDescent="0.25">
      <c r="A165" s="656" t="s">
        <v>239</v>
      </c>
      <c r="B165" s="657"/>
      <c r="C165" s="657"/>
      <c r="D165" s="657"/>
      <c r="E165" s="657"/>
      <c r="F165" s="657"/>
      <c r="G165" s="657"/>
      <c r="H165" s="657"/>
      <c r="I165" s="657"/>
      <c r="J165" s="657"/>
      <c r="K165" s="657"/>
      <c r="L165" s="657"/>
      <c r="M165" s="657"/>
      <c r="N165" s="657"/>
      <c r="O165" s="657"/>
      <c r="P165" s="657"/>
      <c r="Q165" s="657"/>
      <c r="R165" s="658"/>
    </row>
    <row r="166" spans="1:20" x14ac:dyDescent="0.25">
      <c r="A166" s="644" t="s">
        <v>27</v>
      </c>
      <c r="B166" s="645"/>
      <c r="C166" s="655" t="s">
        <v>7</v>
      </c>
      <c r="D166" s="655"/>
      <c r="E166" s="655"/>
      <c r="F166" s="655"/>
      <c r="G166" s="655"/>
      <c r="H166" s="655"/>
      <c r="I166" s="655"/>
      <c r="J166" s="655"/>
      <c r="K166" s="655"/>
      <c r="L166" s="211" t="s">
        <v>230</v>
      </c>
      <c r="M166" s="624" t="s">
        <v>231</v>
      </c>
      <c r="N166" s="624"/>
      <c r="O166" s="624" t="s">
        <v>232</v>
      </c>
      <c r="P166" s="624"/>
      <c r="Q166" s="624"/>
      <c r="R166" s="212" t="s">
        <v>14</v>
      </c>
    </row>
    <row r="167" spans="1:20" hidden="1" x14ac:dyDescent="0.25">
      <c r="A167" s="696" t="s">
        <v>264</v>
      </c>
      <c r="B167" s="697"/>
      <c r="C167" s="713" t="s">
        <v>265</v>
      </c>
      <c r="D167" s="699"/>
      <c r="E167" s="699"/>
      <c r="F167" s="699"/>
      <c r="G167" s="699"/>
      <c r="H167" s="699"/>
      <c r="I167" s="699"/>
      <c r="J167" s="699"/>
      <c r="K167" s="697"/>
      <c r="L167" s="224" t="s">
        <v>226</v>
      </c>
      <c r="M167" s="700">
        <v>30</v>
      </c>
      <c r="N167" s="701"/>
      <c r="O167" s="702">
        <v>0</v>
      </c>
      <c r="P167" s="703"/>
      <c r="Q167" s="704"/>
      <c r="R167" s="191">
        <f t="shared" ref="R167:R174" si="7">TRUNC(M167*O167,2)</f>
        <v>0</v>
      </c>
    </row>
    <row r="168" spans="1:20" hidden="1" x14ac:dyDescent="0.25">
      <c r="A168" s="696" t="s">
        <v>266</v>
      </c>
      <c r="B168" s="697"/>
      <c r="C168" s="713" t="s">
        <v>267</v>
      </c>
      <c r="D168" s="699"/>
      <c r="E168" s="699"/>
      <c r="F168" s="699"/>
      <c r="G168" s="699"/>
      <c r="H168" s="699"/>
      <c r="I168" s="699"/>
      <c r="J168" s="699"/>
      <c r="K168" s="697"/>
      <c r="L168" s="224" t="s">
        <v>226</v>
      </c>
      <c r="M168" s="700">
        <v>2</v>
      </c>
      <c r="N168" s="701"/>
      <c r="O168" s="702">
        <v>0</v>
      </c>
      <c r="P168" s="703"/>
      <c r="Q168" s="704"/>
      <c r="R168" s="191">
        <f t="shared" si="7"/>
        <v>0</v>
      </c>
    </row>
    <row r="169" spans="1:20" hidden="1" x14ac:dyDescent="0.25">
      <c r="A169" s="696" t="s">
        <v>268</v>
      </c>
      <c r="B169" s="697"/>
      <c r="C169" s="713" t="s">
        <v>269</v>
      </c>
      <c r="D169" s="699"/>
      <c r="E169" s="699"/>
      <c r="F169" s="699"/>
      <c r="G169" s="699"/>
      <c r="H169" s="699"/>
      <c r="I169" s="699"/>
      <c r="J169" s="699"/>
      <c r="K169" s="697"/>
      <c r="L169" s="224" t="s">
        <v>226</v>
      </c>
      <c r="M169" s="700">
        <v>2</v>
      </c>
      <c r="N169" s="701"/>
      <c r="O169" s="702">
        <v>0</v>
      </c>
      <c r="P169" s="703"/>
      <c r="Q169" s="704"/>
      <c r="R169" s="191">
        <f t="shared" si="7"/>
        <v>0</v>
      </c>
    </row>
    <row r="170" spans="1:20" hidden="1" x14ac:dyDescent="0.25">
      <c r="A170" s="696" t="s">
        <v>270</v>
      </c>
      <c r="B170" s="697"/>
      <c r="C170" s="713" t="s">
        <v>271</v>
      </c>
      <c r="D170" s="699"/>
      <c r="E170" s="699"/>
      <c r="F170" s="699"/>
      <c r="G170" s="699"/>
      <c r="H170" s="699"/>
      <c r="I170" s="699"/>
      <c r="J170" s="699"/>
      <c r="K170" s="697"/>
      <c r="L170" s="224" t="s">
        <v>226</v>
      </c>
      <c r="M170" s="700">
        <v>10</v>
      </c>
      <c r="N170" s="701"/>
      <c r="O170" s="702">
        <v>0</v>
      </c>
      <c r="P170" s="703"/>
      <c r="Q170" s="704"/>
      <c r="R170" s="191">
        <f t="shared" si="7"/>
        <v>0</v>
      </c>
    </row>
    <row r="171" spans="1:20" hidden="1" x14ac:dyDescent="0.25">
      <c r="A171" s="696" t="s">
        <v>272</v>
      </c>
      <c r="B171" s="697"/>
      <c r="C171" s="713" t="s">
        <v>273</v>
      </c>
      <c r="D171" s="699"/>
      <c r="E171" s="699"/>
      <c r="F171" s="699"/>
      <c r="G171" s="699"/>
      <c r="H171" s="699"/>
      <c r="I171" s="699"/>
      <c r="J171" s="699"/>
      <c r="K171" s="697"/>
      <c r="L171" s="224" t="s">
        <v>226</v>
      </c>
      <c r="M171" s="700">
        <v>2</v>
      </c>
      <c r="N171" s="701"/>
      <c r="O171" s="702">
        <v>0</v>
      </c>
      <c r="P171" s="703"/>
      <c r="Q171" s="704"/>
      <c r="R171" s="191">
        <f t="shared" si="7"/>
        <v>0</v>
      </c>
    </row>
    <row r="172" spans="1:20" hidden="1" x14ac:dyDescent="0.25">
      <c r="A172" s="696" t="s">
        <v>274</v>
      </c>
      <c r="B172" s="697"/>
      <c r="C172" s="713" t="s">
        <v>275</v>
      </c>
      <c r="D172" s="699"/>
      <c r="E172" s="699"/>
      <c r="F172" s="699"/>
      <c r="G172" s="699"/>
      <c r="H172" s="699"/>
      <c r="I172" s="699"/>
      <c r="J172" s="699"/>
      <c r="K172" s="697"/>
      <c r="L172" s="224" t="s">
        <v>226</v>
      </c>
      <c r="M172" s="700">
        <v>1</v>
      </c>
      <c r="N172" s="701"/>
      <c r="O172" s="702">
        <v>0</v>
      </c>
      <c r="P172" s="703"/>
      <c r="Q172" s="704"/>
      <c r="R172" s="191">
        <f t="shared" si="7"/>
        <v>0</v>
      </c>
    </row>
    <row r="173" spans="1:20" hidden="1" x14ac:dyDescent="0.25">
      <c r="A173" s="696" t="s">
        <v>276</v>
      </c>
      <c r="B173" s="697"/>
      <c r="C173" s="713" t="s">
        <v>277</v>
      </c>
      <c r="D173" s="699"/>
      <c r="E173" s="699"/>
      <c r="F173" s="699"/>
      <c r="G173" s="699"/>
      <c r="H173" s="699"/>
      <c r="I173" s="699"/>
      <c r="J173" s="699"/>
      <c r="K173" s="697"/>
      <c r="L173" s="224" t="s">
        <v>226</v>
      </c>
      <c r="M173" s="700">
        <v>2</v>
      </c>
      <c r="N173" s="701"/>
      <c r="O173" s="702">
        <v>0</v>
      </c>
      <c r="P173" s="703"/>
      <c r="Q173" s="704"/>
      <c r="R173" s="191">
        <f t="shared" si="7"/>
        <v>0</v>
      </c>
    </row>
    <row r="174" spans="1:20" hidden="1" x14ac:dyDescent="0.25">
      <c r="A174" s="696" t="s">
        <v>278</v>
      </c>
      <c r="B174" s="697"/>
      <c r="C174" s="713" t="s">
        <v>279</v>
      </c>
      <c r="D174" s="699"/>
      <c r="E174" s="699"/>
      <c r="F174" s="699"/>
      <c r="G174" s="699"/>
      <c r="H174" s="699"/>
      <c r="I174" s="699"/>
      <c r="J174" s="699"/>
      <c r="K174" s="697"/>
      <c r="L174" s="224" t="s">
        <v>226</v>
      </c>
      <c r="M174" s="700">
        <v>2</v>
      </c>
      <c r="N174" s="701"/>
      <c r="O174" s="702">
        <v>0</v>
      </c>
      <c r="P174" s="703"/>
      <c r="Q174" s="704"/>
      <c r="R174" s="191">
        <f t="shared" si="7"/>
        <v>0</v>
      </c>
    </row>
    <row r="175" spans="1:20" x14ac:dyDescent="0.25">
      <c r="A175" s="627"/>
      <c r="B175" s="628"/>
      <c r="C175" s="629"/>
      <c r="D175" s="630"/>
      <c r="E175" s="630"/>
      <c r="F175" s="630"/>
      <c r="G175" s="630"/>
      <c r="H175" s="630"/>
      <c r="I175" s="630"/>
      <c r="J175" s="630"/>
      <c r="K175" s="628"/>
      <c r="L175" s="182"/>
      <c r="M175" s="635"/>
      <c r="N175" s="705"/>
      <c r="O175" s="651" t="s">
        <v>240</v>
      </c>
      <c r="P175" s="652"/>
      <c r="Q175" s="653"/>
      <c r="R175" s="213">
        <f>SUBTOTAL(9,R167:R174)</f>
        <v>0</v>
      </c>
    </row>
    <row r="176" spans="1:20" x14ac:dyDescent="0.25">
      <c r="A176" s="654"/>
      <c r="B176" s="659"/>
      <c r="C176" s="626"/>
      <c r="D176" s="626"/>
      <c r="E176" s="626"/>
      <c r="F176" s="626"/>
      <c r="G176" s="626"/>
      <c r="H176" s="626"/>
      <c r="I176" s="626"/>
      <c r="J176" s="626"/>
      <c r="K176" s="659"/>
      <c r="L176" s="183"/>
      <c r="M176" s="660"/>
      <c r="N176" s="661"/>
      <c r="O176" s="662"/>
      <c r="P176" s="663"/>
      <c r="Q176" s="664"/>
      <c r="R176" s="192"/>
      <c r="T176" s="377">
        <v>320</v>
      </c>
    </row>
    <row r="177" spans="1:22" x14ac:dyDescent="0.25">
      <c r="A177" s="686" t="s">
        <v>241</v>
      </c>
      <c r="B177" s="687"/>
      <c r="C177" s="687"/>
      <c r="D177" s="687"/>
      <c r="E177" s="687"/>
      <c r="F177" s="687"/>
      <c r="G177" s="687"/>
      <c r="H177" s="687"/>
      <c r="I177" s="687"/>
      <c r="J177" s="687"/>
      <c r="K177" s="687"/>
      <c r="L177" s="688"/>
      <c r="M177" s="688"/>
      <c r="N177" s="688"/>
      <c r="O177" s="688"/>
      <c r="P177" s="688"/>
      <c r="Q177" s="688"/>
      <c r="R177" s="193">
        <f>SUBTOTAL(9,R162:R176)</f>
        <v>169.71</v>
      </c>
      <c r="T177" s="481" t="e">
        <f>R177*#REF!</f>
        <v>#REF!</v>
      </c>
      <c r="U177" s="349"/>
    </row>
    <row r="178" spans="1:22" x14ac:dyDescent="0.25">
      <c r="A178" s="195" t="s">
        <v>242</v>
      </c>
      <c r="B178" s="172"/>
      <c r="C178" s="173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1"/>
      <c r="P178" s="171"/>
      <c r="Q178" s="171"/>
      <c r="R178" s="194"/>
      <c r="T178" s="481" t="e">
        <f>T177/16</f>
        <v>#REF!</v>
      </c>
    </row>
    <row r="179" spans="1:22" x14ac:dyDescent="0.25">
      <c r="A179" s="219" t="s">
        <v>280</v>
      </c>
      <c r="B179" s="186"/>
      <c r="C179" s="187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86"/>
      <c r="O179" s="91"/>
      <c r="P179" s="91"/>
      <c r="Q179" s="91"/>
      <c r="R179" s="217"/>
    </row>
    <row r="180" spans="1:22" x14ac:dyDescent="0.25">
      <c r="A180" s="219" t="s">
        <v>281</v>
      </c>
      <c r="B180" s="186"/>
      <c r="C180" s="187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91"/>
      <c r="P180" s="91"/>
      <c r="Q180" s="91"/>
      <c r="R180" s="217"/>
    </row>
    <row r="181" spans="1:22" x14ac:dyDescent="0.25">
      <c r="A181" s="501" t="s">
        <v>282</v>
      </c>
      <c r="B181" s="186"/>
      <c r="C181" s="187"/>
      <c r="D181" s="186"/>
      <c r="E181" s="186"/>
      <c r="F181" s="186"/>
      <c r="G181" s="186"/>
      <c r="H181" s="186"/>
      <c r="I181" s="186"/>
      <c r="J181" s="186"/>
      <c r="K181" s="186"/>
      <c r="L181" s="186"/>
      <c r="M181" s="186"/>
      <c r="N181" s="186"/>
      <c r="O181" s="91"/>
      <c r="P181" s="91"/>
      <c r="Q181" s="91"/>
      <c r="R181" s="217"/>
    </row>
    <row r="182" spans="1:22" x14ac:dyDescent="0.25">
      <c r="A182" s="501" t="s">
        <v>283</v>
      </c>
      <c r="B182" s="186"/>
      <c r="C182" s="187"/>
      <c r="D182" s="186"/>
      <c r="E182" s="186"/>
      <c r="F182" s="186"/>
      <c r="G182" s="186"/>
      <c r="H182" s="186"/>
      <c r="I182" s="186"/>
      <c r="J182" s="186"/>
      <c r="K182" s="186"/>
      <c r="L182" s="186"/>
      <c r="M182" s="186"/>
      <c r="N182" s="186"/>
      <c r="O182" s="91"/>
      <c r="P182" s="91"/>
      <c r="Q182" s="91"/>
      <c r="R182" s="217"/>
    </row>
    <row r="183" spans="1:22" x14ac:dyDescent="0.25">
      <c r="A183" s="220"/>
      <c r="B183" s="198"/>
      <c r="C183" s="199"/>
      <c r="D183" s="200"/>
      <c r="E183" s="200"/>
      <c r="F183" s="201"/>
      <c r="G183" s="199"/>
      <c r="H183" s="201"/>
      <c r="I183" s="201"/>
      <c r="J183" s="198"/>
      <c r="K183" s="199"/>
      <c r="L183" s="201" t="s">
        <v>246</v>
      </c>
      <c r="M183" s="198"/>
      <c r="N183" s="198"/>
      <c r="O183" s="202"/>
      <c r="P183" s="202"/>
      <c r="Q183" s="202"/>
      <c r="R183" s="203"/>
    </row>
    <row r="184" spans="1:22" x14ac:dyDescent="0.25">
      <c r="A184" s="665" t="s">
        <v>215</v>
      </c>
      <c r="B184" s="666"/>
      <c r="C184" s="666"/>
      <c r="D184" s="666"/>
      <c r="E184" s="666"/>
      <c r="F184" s="666"/>
      <c r="G184" s="666"/>
      <c r="H184" s="666"/>
      <c r="I184" s="666"/>
      <c r="J184" s="666"/>
      <c r="K184" s="666"/>
      <c r="L184" s="666"/>
      <c r="M184" s="666"/>
      <c r="N184" s="666"/>
      <c r="O184" s="666"/>
      <c r="P184" s="666"/>
      <c r="Q184" s="666"/>
      <c r="R184" s="667"/>
      <c r="U184" s="221" t="s">
        <v>216</v>
      </c>
      <c r="V184" s="221"/>
    </row>
    <row r="185" spans="1:22" x14ac:dyDescent="0.25">
      <c r="A185" s="668"/>
      <c r="B185" s="669"/>
      <c r="C185" s="669"/>
      <c r="D185" s="669"/>
      <c r="E185" s="669"/>
      <c r="F185" s="669"/>
      <c r="G185" s="669"/>
      <c r="H185" s="669"/>
      <c r="I185" s="669"/>
      <c r="J185" s="669"/>
      <c r="K185" s="669"/>
      <c r="L185" s="669"/>
      <c r="M185" s="669"/>
      <c r="N185" s="669"/>
      <c r="O185" s="669"/>
      <c r="P185" s="669"/>
      <c r="Q185" s="669"/>
      <c r="R185" s="670"/>
      <c r="U185" s="222" t="s">
        <v>218</v>
      </c>
      <c r="V185" s="222"/>
    </row>
    <row r="186" spans="1:22" ht="15" customHeight="1" x14ac:dyDescent="0.25">
      <c r="A186" s="214" t="s">
        <v>6</v>
      </c>
      <c r="B186" s="215" t="str">
        <f>ESCOPO!A21</f>
        <v>2.4</v>
      </c>
      <c r="C186" s="671" t="s">
        <v>220</v>
      </c>
      <c r="D186" s="672"/>
      <c r="E186" s="673"/>
      <c r="F186" s="671" t="s">
        <v>221</v>
      </c>
      <c r="G186" s="672"/>
      <c r="H186" s="672"/>
      <c r="I186" s="674" t="str">
        <f>VLOOKUP(C186,ESCOPO!C:D,2,0)</f>
        <v>Jan/26 - S/ Desoneração</v>
      </c>
      <c r="J186" s="674"/>
      <c r="K186" s="674"/>
      <c r="L186" s="674"/>
      <c r="M186" s="674"/>
      <c r="N186" s="674"/>
      <c r="O186" s="674"/>
      <c r="P186" s="674"/>
      <c r="Q186" s="674"/>
      <c r="R186" s="675"/>
      <c r="U186" s="223" t="s">
        <v>222</v>
      </c>
      <c r="V186" s="223"/>
    </row>
    <row r="187" spans="1:22" x14ac:dyDescent="0.25">
      <c r="A187" s="676" t="s">
        <v>224</v>
      </c>
      <c r="B187" s="677"/>
      <c r="C187" s="678" t="s">
        <v>7</v>
      </c>
      <c r="D187" s="679"/>
      <c r="E187" s="679"/>
      <c r="F187" s="679"/>
      <c r="G187" s="679"/>
      <c r="H187" s="679"/>
      <c r="I187" s="679"/>
      <c r="J187" s="679"/>
      <c r="K187" s="679"/>
      <c r="L187" s="679"/>
      <c r="M187" s="679"/>
      <c r="N187" s="679"/>
      <c r="O187" s="679"/>
      <c r="P187" s="680"/>
      <c r="Q187" s="678" t="s">
        <v>29</v>
      </c>
      <c r="R187" s="681"/>
    </row>
    <row r="188" spans="1:22" ht="25.5" customHeight="1" x14ac:dyDescent="0.25">
      <c r="A188" s="637" t="str">
        <f>ESCOPO!C21</f>
        <v>CPU-EV-04</v>
      </c>
      <c r="B188" s="638"/>
      <c r="C188" s="639" t="str">
        <f>ESCOPO!B21</f>
        <v>Parecer Técnico - trata-se de consultoria técnica na área de engenharia para solucionar e orientar problemas, pendências técnicas ou instruir processos administrativos/jurídicos. Os serviços incluem visitas, levantamentos, cálculos, relatórios e estudos orçamentários/econômicos e elaboração de parecer em relatório conclusivo.</v>
      </c>
      <c r="D188" s="640"/>
      <c r="E188" s="640"/>
      <c r="F188" s="640"/>
      <c r="G188" s="640"/>
      <c r="H188" s="640"/>
      <c r="I188" s="640"/>
      <c r="J188" s="640"/>
      <c r="K188" s="640"/>
      <c r="L188" s="640"/>
      <c r="M188" s="640"/>
      <c r="N188" s="640"/>
      <c r="O188" s="640"/>
      <c r="P188" s="641"/>
      <c r="Q188" s="642" t="s">
        <v>226</v>
      </c>
      <c r="R188" s="643"/>
    </row>
    <row r="189" spans="1:22" x14ac:dyDescent="0.25">
      <c r="A189" s="644" t="s">
        <v>228</v>
      </c>
      <c r="B189" s="645"/>
      <c r="C189" s="646"/>
      <c r="D189" s="646"/>
      <c r="E189" s="646"/>
      <c r="F189" s="646"/>
      <c r="G189" s="646"/>
      <c r="H189" s="646"/>
      <c r="I189" s="646"/>
      <c r="J189" s="646"/>
      <c r="K189" s="646"/>
      <c r="L189" s="646"/>
      <c r="M189" s="646"/>
      <c r="N189" s="646"/>
      <c r="O189" s="646"/>
      <c r="P189" s="646"/>
      <c r="Q189" s="646"/>
      <c r="R189" s="647"/>
    </row>
    <row r="190" spans="1:22" x14ac:dyDescent="0.25">
      <c r="A190" s="714" t="s">
        <v>27</v>
      </c>
      <c r="B190" s="715"/>
      <c r="C190" s="655" t="s">
        <v>7</v>
      </c>
      <c r="D190" s="655"/>
      <c r="E190" s="655"/>
      <c r="F190" s="655"/>
      <c r="G190" s="655"/>
      <c r="H190" s="655"/>
      <c r="I190" s="655"/>
      <c r="J190" s="655"/>
      <c r="K190" s="655"/>
      <c r="L190" s="211" t="s">
        <v>230</v>
      </c>
      <c r="M190" s="624" t="s">
        <v>231</v>
      </c>
      <c r="N190" s="624"/>
      <c r="O190" s="624" t="s">
        <v>232</v>
      </c>
      <c r="P190" s="624"/>
      <c r="Q190" s="624"/>
      <c r="R190" s="212" t="s">
        <v>14</v>
      </c>
    </row>
    <row r="191" spans="1:22" x14ac:dyDescent="0.25">
      <c r="A191" s="627">
        <v>93568</v>
      </c>
      <c r="B191" s="628"/>
      <c r="C191" s="629" t="str">
        <f>VLOOKUP(A191,'TABELA SALARIAL'!$C$14:$L$24,2,0)</f>
        <v>ENGENHEIRO CIVIL DE OBRA SENIOR COM ENCARGOS COMPLEMENTARES</v>
      </c>
      <c r="D191" s="630"/>
      <c r="E191" s="630"/>
      <c r="F191" s="630"/>
      <c r="G191" s="630"/>
      <c r="H191" s="630"/>
      <c r="I191" s="630"/>
      <c r="J191" s="630"/>
      <c r="K191" s="628"/>
      <c r="L191" s="182" t="s">
        <v>237</v>
      </c>
      <c r="M191" s="631">
        <v>40</v>
      </c>
      <c r="N191" s="633"/>
      <c r="O191" s="631">
        <f>VLOOKUP(A191,'TABELA SALARIAL'!$C$14:$L$24,10,0)</f>
        <v>84.857272727272715</v>
      </c>
      <c r="P191" s="632"/>
      <c r="Q191" s="633"/>
      <c r="R191" s="191">
        <f>TRUNC(M191*O191,2)</f>
        <v>3394.29</v>
      </c>
    </row>
    <row r="192" spans="1:22" x14ac:dyDescent="0.25">
      <c r="A192" s="627"/>
      <c r="B192" s="628"/>
      <c r="C192" s="629"/>
      <c r="D192" s="630"/>
      <c r="E192" s="630"/>
      <c r="F192" s="630"/>
      <c r="G192" s="630"/>
      <c r="H192" s="630"/>
      <c r="I192" s="630"/>
      <c r="J192" s="630"/>
      <c r="K192" s="628"/>
      <c r="L192" s="182"/>
      <c r="M192" s="631"/>
      <c r="N192" s="633"/>
      <c r="O192" s="631"/>
      <c r="P192" s="632"/>
      <c r="Q192" s="633"/>
      <c r="R192" s="191"/>
    </row>
    <row r="193" spans="1:21" x14ac:dyDescent="0.25">
      <c r="A193" s="627"/>
      <c r="B193" s="628"/>
      <c r="C193" s="629"/>
      <c r="D193" s="630"/>
      <c r="E193" s="630"/>
      <c r="F193" s="630"/>
      <c r="G193" s="630"/>
      <c r="H193" s="630"/>
      <c r="I193" s="630"/>
      <c r="J193" s="630"/>
      <c r="K193" s="628"/>
      <c r="L193" s="182"/>
      <c r="M193" s="635"/>
      <c r="N193" s="636"/>
      <c r="O193" s="710" t="s">
        <v>238</v>
      </c>
      <c r="P193" s="711"/>
      <c r="Q193" s="712"/>
      <c r="R193" s="213">
        <f>SUBTOTAL(9,R191:R192)</f>
        <v>3394.29</v>
      </c>
      <c r="T193" s="481" t="e">
        <f>R193*#REF!</f>
        <v>#REF!</v>
      </c>
    </row>
    <row r="194" spans="1:21" x14ac:dyDescent="0.25">
      <c r="A194" s="656" t="s">
        <v>239</v>
      </c>
      <c r="B194" s="657"/>
      <c r="C194" s="657"/>
      <c r="D194" s="657"/>
      <c r="E194" s="657"/>
      <c r="F194" s="657"/>
      <c r="G194" s="657"/>
      <c r="H194" s="657"/>
      <c r="I194" s="657"/>
      <c r="J194" s="657"/>
      <c r="K194" s="657"/>
      <c r="L194" s="657"/>
      <c r="M194" s="657"/>
      <c r="N194" s="657"/>
      <c r="O194" s="657"/>
      <c r="P194" s="657"/>
      <c r="Q194" s="657"/>
      <c r="R194" s="658"/>
      <c r="T194" s="481" t="e">
        <f>T193/16</f>
        <v>#REF!</v>
      </c>
    </row>
    <row r="195" spans="1:21" x14ac:dyDescent="0.25">
      <c r="A195" s="644" t="s">
        <v>27</v>
      </c>
      <c r="B195" s="645"/>
      <c r="C195" s="655" t="s">
        <v>7</v>
      </c>
      <c r="D195" s="655"/>
      <c r="E195" s="655"/>
      <c r="F195" s="655"/>
      <c r="G195" s="655"/>
      <c r="H195" s="655"/>
      <c r="I195" s="655"/>
      <c r="J195" s="655"/>
      <c r="K195" s="655"/>
      <c r="L195" s="211" t="s">
        <v>230</v>
      </c>
      <c r="M195" s="624" t="s">
        <v>231</v>
      </c>
      <c r="N195" s="624"/>
      <c r="O195" s="624" t="s">
        <v>232</v>
      </c>
      <c r="P195" s="624"/>
      <c r="Q195" s="624"/>
      <c r="R195" s="212" t="s">
        <v>14</v>
      </c>
    </row>
    <row r="196" spans="1:21" hidden="1" x14ac:dyDescent="0.25">
      <c r="A196" s="696" t="s">
        <v>264</v>
      </c>
      <c r="B196" s="697"/>
      <c r="C196" s="713" t="s">
        <v>265</v>
      </c>
      <c r="D196" s="699"/>
      <c r="E196" s="699"/>
      <c r="F196" s="699"/>
      <c r="G196" s="699"/>
      <c r="H196" s="699"/>
      <c r="I196" s="699"/>
      <c r="J196" s="699"/>
      <c r="K196" s="697"/>
      <c r="L196" s="224" t="s">
        <v>226</v>
      </c>
      <c r="M196" s="700">
        <v>60</v>
      </c>
      <c r="N196" s="701"/>
      <c r="O196" s="702">
        <v>0</v>
      </c>
      <c r="P196" s="703"/>
      <c r="Q196" s="704"/>
      <c r="R196" s="191">
        <f t="shared" ref="R196:R203" si="8">TRUNC(M196*O196,2)</f>
        <v>0</v>
      </c>
    </row>
    <row r="197" spans="1:21" hidden="1" x14ac:dyDescent="0.25">
      <c r="A197" s="696" t="s">
        <v>266</v>
      </c>
      <c r="B197" s="697"/>
      <c r="C197" s="713" t="s">
        <v>267</v>
      </c>
      <c r="D197" s="699"/>
      <c r="E197" s="699"/>
      <c r="F197" s="699"/>
      <c r="G197" s="699"/>
      <c r="H197" s="699"/>
      <c r="I197" s="699"/>
      <c r="J197" s="699"/>
      <c r="K197" s="697"/>
      <c r="L197" s="224" t="s">
        <v>226</v>
      </c>
      <c r="M197" s="700">
        <v>2</v>
      </c>
      <c r="N197" s="701"/>
      <c r="O197" s="702">
        <v>0</v>
      </c>
      <c r="P197" s="703"/>
      <c r="Q197" s="704"/>
      <c r="R197" s="191">
        <f t="shared" si="8"/>
        <v>0</v>
      </c>
    </row>
    <row r="198" spans="1:21" hidden="1" x14ac:dyDescent="0.25">
      <c r="A198" s="696" t="s">
        <v>268</v>
      </c>
      <c r="B198" s="697"/>
      <c r="C198" s="713" t="s">
        <v>269</v>
      </c>
      <c r="D198" s="699"/>
      <c r="E198" s="699"/>
      <c r="F198" s="699"/>
      <c r="G198" s="699"/>
      <c r="H198" s="699"/>
      <c r="I198" s="699"/>
      <c r="J198" s="699"/>
      <c r="K198" s="697"/>
      <c r="L198" s="224" t="s">
        <v>226</v>
      </c>
      <c r="M198" s="700">
        <v>2</v>
      </c>
      <c r="N198" s="701"/>
      <c r="O198" s="702">
        <v>0</v>
      </c>
      <c r="P198" s="703"/>
      <c r="Q198" s="704"/>
      <c r="R198" s="191">
        <f t="shared" si="8"/>
        <v>0</v>
      </c>
    </row>
    <row r="199" spans="1:21" hidden="1" x14ac:dyDescent="0.25">
      <c r="A199" s="696" t="s">
        <v>270</v>
      </c>
      <c r="B199" s="697"/>
      <c r="C199" s="713" t="s">
        <v>271</v>
      </c>
      <c r="D199" s="699"/>
      <c r="E199" s="699"/>
      <c r="F199" s="699"/>
      <c r="G199" s="699"/>
      <c r="H199" s="699"/>
      <c r="I199" s="699"/>
      <c r="J199" s="699"/>
      <c r="K199" s="697"/>
      <c r="L199" s="224" t="s">
        <v>226</v>
      </c>
      <c r="M199" s="700">
        <v>20</v>
      </c>
      <c r="N199" s="701"/>
      <c r="O199" s="702">
        <v>0</v>
      </c>
      <c r="P199" s="703"/>
      <c r="Q199" s="704"/>
      <c r="R199" s="191">
        <f t="shared" si="8"/>
        <v>0</v>
      </c>
    </row>
    <row r="200" spans="1:21" hidden="1" x14ac:dyDescent="0.25">
      <c r="A200" s="696" t="s">
        <v>272</v>
      </c>
      <c r="B200" s="697"/>
      <c r="C200" s="713" t="s">
        <v>273</v>
      </c>
      <c r="D200" s="699"/>
      <c r="E200" s="699"/>
      <c r="F200" s="699"/>
      <c r="G200" s="699"/>
      <c r="H200" s="699"/>
      <c r="I200" s="699"/>
      <c r="J200" s="699"/>
      <c r="K200" s="697"/>
      <c r="L200" s="224" t="s">
        <v>226</v>
      </c>
      <c r="M200" s="700">
        <v>2</v>
      </c>
      <c r="N200" s="701"/>
      <c r="O200" s="702">
        <v>0</v>
      </c>
      <c r="P200" s="703"/>
      <c r="Q200" s="704"/>
      <c r="R200" s="191">
        <f t="shared" si="8"/>
        <v>0</v>
      </c>
    </row>
    <row r="201" spans="1:21" hidden="1" x14ac:dyDescent="0.25">
      <c r="A201" s="696" t="s">
        <v>274</v>
      </c>
      <c r="B201" s="697"/>
      <c r="C201" s="713" t="s">
        <v>275</v>
      </c>
      <c r="D201" s="699"/>
      <c r="E201" s="699"/>
      <c r="F201" s="699"/>
      <c r="G201" s="699"/>
      <c r="H201" s="699"/>
      <c r="I201" s="699"/>
      <c r="J201" s="699"/>
      <c r="K201" s="697"/>
      <c r="L201" s="224" t="s">
        <v>226</v>
      </c>
      <c r="M201" s="700">
        <v>5</v>
      </c>
      <c r="N201" s="701"/>
      <c r="O201" s="702">
        <v>0</v>
      </c>
      <c r="P201" s="703"/>
      <c r="Q201" s="704"/>
      <c r="R201" s="191">
        <f t="shared" si="8"/>
        <v>0</v>
      </c>
    </row>
    <row r="202" spans="1:21" hidden="1" x14ac:dyDescent="0.25">
      <c r="A202" s="696" t="s">
        <v>276</v>
      </c>
      <c r="B202" s="697"/>
      <c r="C202" s="713" t="s">
        <v>277</v>
      </c>
      <c r="D202" s="699"/>
      <c r="E202" s="699"/>
      <c r="F202" s="699"/>
      <c r="G202" s="699"/>
      <c r="H202" s="699"/>
      <c r="I202" s="699"/>
      <c r="J202" s="699"/>
      <c r="K202" s="697"/>
      <c r="L202" s="224" t="s">
        <v>226</v>
      </c>
      <c r="M202" s="700">
        <v>2</v>
      </c>
      <c r="N202" s="701"/>
      <c r="O202" s="702">
        <v>0</v>
      </c>
      <c r="P202" s="703"/>
      <c r="Q202" s="704"/>
      <c r="R202" s="191">
        <f t="shared" si="8"/>
        <v>0</v>
      </c>
    </row>
    <row r="203" spans="1:21" hidden="1" x14ac:dyDescent="0.25">
      <c r="A203" s="696" t="s">
        <v>278</v>
      </c>
      <c r="B203" s="697"/>
      <c r="C203" s="713" t="s">
        <v>279</v>
      </c>
      <c r="D203" s="699"/>
      <c r="E203" s="699"/>
      <c r="F203" s="699"/>
      <c r="G203" s="699"/>
      <c r="H203" s="699"/>
      <c r="I203" s="699"/>
      <c r="J203" s="699"/>
      <c r="K203" s="697"/>
      <c r="L203" s="224" t="s">
        <v>226</v>
      </c>
      <c r="M203" s="700">
        <v>2</v>
      </c>
      <c r="N203" s="701"/>
      <c r="O203" s="702">
        <v>0</v>
      </c>
      <c r="P203" s="703"/>
      <c r="Q203" s="704"/>
      <c r="R203" s="191">
        <f t="shared" si="8"/>
        <v>0</v>
      </c>
    </row>
    <row r="204" spans="1:21" x14ac:dyDescent="0.25">
      <c r="A204" s="627"/>
      <c r="B204" s="628"/>
      <c r="C204" s="629"/>
      <c r="D204" s="630"/>
      <c r="E204" s="630"/>
      <c r="F204" s="630"/>
      <c r="G204" s="630"/>
      <c r="H204" s="630"/>
      <c r="I204" s="630"/>
      <c r="J204" s="630"/>
      <c r="K204" s="628"/>
      <c r="L204" s="182"/>
      <c r="M204" s="635"/>
      <c r="N204" s="705"/>
      <c r="O204" s="651" t="s">
        <v>240</v>
      </c>
      <c r="P204" s="652"/>
      <c r="Q204" s="653"/>
      <c r="R204" s="213">
        <f>SUBTOTAL(9,R196:R203)</f>
        <v>0</v>
      </c>
    </row>
    <row r="205" spans="1:21" x14ac:dyDescent="0.25">
      <c r="A205" s="654"/>
      <c r="B205" s="659"/>
      <c r="C205" s="626"/>
      <c r="D205" s="626"/>
      <c r="E205" s="626"/>
      <c r="F205" s="626"/>
      <c r="G205" s="626"/>
      <c r="H205" s="626"/>
      <c r="I205" s="626"/>
      <c r="J205" s="626"/>
      <c r="K205" s="659"/>
      <c r="L205" s="183"/>
      <c r="M205" s="660"/>
      <c r="N205" s="661"/>
      <c r="O205" s="662"/>
      <c r="P205" s="663"/>
      <c r="Q205" s="664"/>
      <c r="R205" s="192"/>
    </row>
    <row r="206" spans="1:21" x14ac:dyDescent="0.25">
      <c r="A206" s="686" t="s">
        <v>241</v>
      </c>
      <c r="B206" s="687"/>
      <c r="C206" s="687"/>
      <c r="D206" s="687"/>
      <c r="E206" s="687"/>
      <c r="F206" s="687"/>
      <c r="G206" s="687"/>
      <c r="H206" s="687"/>
      <c r="I206" s="687"/>
      <c r="J206" s="687"/>
      <c r="K206" s="687"/>
      <c r="L206" s="688"/>
      <c r="M206" s="688"/>
      <c r="N206" s="688"/>
      <c r="O206" s="688"/>
      <c r="P206" s="688"/>
      <c r="Q206" s="688"/>
      <c r="R206" s="193">
        <f>SUBTOTAL(9,R191:R205)</f>
        <v>3394.29</v>
      </c>
      <c r="U206" s="349">
        <f>R206/SUM(M191:N192)</f>
        <v>84.857249999999993</v>
      </c>
    </row>
    <row r="207" spans="1:21" x14ac:dyDescent="0.25">
      <c r="A207" s="195" t="s">
        <v>242</v>
      </c>
      <c r="B207" s="172"/>
      <c r="C207" s="173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1"/>
      <c r="P207" s="171"/>
      <c r="Q207" s="171"/>
      <c r="R207" s="194"/>
    </row>
    <row r="208" spans="1:21" x14ac:dyDescent="0.25">
      <c r="A208" s="219" t="s">
        <v>284</v>
      </c>
      <c r="B208" s="186"/>
      <c r="C208" s="187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91"/>
      <c r="P208" s="91"/>
      <c r="Q208" s="91"/>
      <c r="R208" s="217"/>
    </row>
    <row r="209" spans="1:22" x14ac:dyDescent="0.25">
      <c r="A209" s="501" t="s">
        <v>285</v>
      </c>
      <c r="B209" s="502"/>
      <c r="C209" s="187"/>
      <c r="D209" s="502"/>
      <c r="E209" s="502"/>
      <c r="F209" s="502"/>
      <c r="G209" s="502"/>
      <c r="H209" s="502"/>
      <c r="I209" s="502"/>
      <c r="J209" s="502"/>
      <c r="K209" s="502"/>
      <c r="L209" s="186"/>
      <c r="M209" s="186"/>
      <c r="N209" s="186"/>
      <c r="O209" s="91"/>
      <c r="P209" s="91"/>
      <c r="Q209" s="91"/>
      <c r="R209" s="217"/>
    </row>
    <row r="210" spans="1:22" x14ac:dyDescent="0.25">
      <c r="A210" s="501" t="s">
        <v>286</v>
      </c>
      <c r="B210" s="502"/>
      <c r="C210" s="187"/>
      <c r="D210" s="502"/>
      <c r="E210" s="502"/>
      <c r="F210" s="502"/>
      <c r="G210" s="502"/>
      <c r="H210" s="502"/>
      <c r="I210" s="502"/>
      <c r="J210" s="502"/>
      <c r="K210" s="502"/>
      <c r="L210" s="186"/>
      <c r="M210" s="186"/>
      <c r="N210" s="186"/>
      <c r="O210" s="91"/>
      <c r="P210" s="91"/>
      <c r="Q210" s="91"/>
      <c r="R210" s="217"/>
    </row>
    <row r="211" spans="1:22" x14ac:dyDescent="0.25">
      <c r="A211" s="219" t="s">
        <v>281</v>
      </c>
      <c r="B211" s="186"/>
      <c r="C211" s="187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91"/>
      <c r="P211" s="91"/>
      <c r="Q211" s="91"/>
      <c r="R211" s="217"/>
    </row>
    <row r="212" spans="1:22" x14ac:dyDescent="0.25">
      <c r="A212" s="220"/>
      <c r="B212" s="198"/>
      <c r="C212" s="199"/>
      <c r="D212" s="200"/>
      <c r="E212" s="200"/>
      <c r="F212" s="201"/>
      <c r="G212" s="199"/>
      <c r="H212" s="201"/>
      <c r="I212" s="201"/>
      <c r="J212" s="198"/>
      <c r="K212" s="199"/>
      <c r="L212" s="201" t="s">
        <v>246</v>
      </c>
      <c r="M212" s="198"/>
      <c r="N212" s="198"/>
      <c r="O212" s="202"/>
      <c r="P212" s="202"/>
      <c r="Q212" s="202"/>
      <c r="R212" s="203"/>
    </row>
    <row r="213" spans="1:22" x14ac:dyDescent="0.25">
      <c r="A213" s="665" t="s">
        <v>215</v>
      </c>
      <c r="B213" s="666"/>
      <c r="C213" s="666"/>
      <c r="D213" s="666"/>
      <c r="E213" s="666"/>
      <c r="F213" s="666"/>
      <c r="G213" s="666"/>
      <c r="H213" s="666"/>
      <c r="I213" s="666"/>
      <c r="J213" s="666"/>
      <c r="K213" s="666"/>
      <c r="L213" s="666"/>
      <c r="M213" s="666"/>
      <c r="N213" s="666"/>
      <c r="O213" s="666"/>
      <c r="P213" s="666"/>
      <c r="Q213" s="666"/>
      <c r="R213" s="667"/>
      <c r="U213" s="221" t="s">
        <v>216</v>
      </c>
      <c r="V213" s="221"/>
    </row>
    <row r="214" spans="1:22" x14ac:dyDescent="0.25">
      <c r="A214" s="668"/>
      <c r="B214" s="669"/>
      <c r="C214" s="669"/>
      <c r="D214" s="669"/>
      <c r="E214" s="669"/>
      <c r="F214" s="669"/>
      <c r="G214" s="669"/>
      <c r="H214" s="669"/>
      <c r="I214" s="669"/>
      <c r="J214" s="669"/>
      <c r="K214" s="669"/>
      <c r="L214" s="669"/>
      <c r="M214" s="669"/>
      <c r="N214" s="669"/>
      <c r="O214" s="669"/>
      <c r="P214" s="669"/>
      <c r="Q214" s="669"/>
      <c r="R214" s="670"/>
      <c r="U214" s="222" t="s">
        <v>218</v>
      </c>
      <c r="V214" s="222"/>
    </row>
    <row r="215" spans="1:22" ht="15" customHeight="1" x14ac:dyDescent="0.25">
      <c r="A215" s="214" t="s">
        <v>6</v>
      </c>
      <c r="B215" s="215" t="str">
        <f>ESCOPO!A22</f>
        <v>2.5</v>
      </c>
      <c r="C215" s="671" t="s">
        <v>220</v>
      </c>
      <c r="D215" s="672"/>
      <c r="E215" s="673"/>
      <c r="F215" s="671" t="s">
        <v>221</v>
      </c>
      <c r="G215" s="672"/>
      <c r="H215" s="672"/>
      <c r="I215" s="674" t="str">
        <f>VLOOKUP(C215,ESCOPO!C:D,2,0)</f>
        <v>Jan/26 - S/ Desoneração</v>
      </c>
      <c r="J215" s="674"/>
      <c r="K215" s="674"/>
      <c r="L215" s="674"/>
      <c r="M215" s="674"/>
      <c r="N215" s="674"/>
      <c r="O215" s="674"/>
      <c r="P215" s="674"/>
      <c r="Q215" s="674"/>
      <c r="R215" s="675"/>
      <c r="U215" s="223" t="s">
        <v>222</v>
      </c>
      <c r="V215" s="223"/>
    </row>
    <row r="216" spans="1:22" x14ac:dyDescent="0.25">
      <c r="A216" s="676" t="s">
        <v>224</v>
      </c>
      <c r="B216" s="677"/>
      <c r="C216" s="678" t="s">
        <v>7</v>
      </c>
      <c r="D216" s="679"/>
      <c r="E216" s="679"/>
      <c r="F216" s="679"/>
      <c r="G216" s="679"/>
      <c r="H216" s="679"/>
      <c r="I216" s="679"/>
      <c r="J216" s="679"/>
      <c r="K216" s="679"/>
      <c r="L216" s="679"/>
      <c r="M216" s="679"/>
      <c r="N216" s="679"/>
      <c r="O216" s="679"/>
      <c r="P216" s="680"/>
      <c r="Q216" s="678" t="s">
        <v>29</v>
      </c>
      <c r="R216" s="681"/>
    </row>
    <row r="217" spans="1:22" ht="24" customHeight="1" x14ac:dyDescent="0.25">
      <c r="A217" s="637" t="str">
        <f>ESCOPO!C22</f>
        <v>CPU-EV-05</v>
      </c>
      <c r="B217" s="638"/>
      <c r="C217" s="639" t="str">
        <f>ESCOPO!B22</f>
        <v>Perícia de Engenharia - elaborado conforme a NBR 13.752 - Perícias na construção civil, inclui o estudo do processo, levantamentos necessários e parecer conclusivo, bem como esclarecimentos e complementações que forem solicitados.</v>
      </c>
      <c r="D217" s="640"/>
      <c r="E217" s="640"/>
      <c r="F217" s="640"/>
      <c r="G217" s="640"/>
      <c r="H217" s="640"/>
      <c r="I217" s="640"/>
      <c r="J217" s="640"/>
      <c r="K217" s="640"/>
      <c r="L217" s="640"/>
      <c r="M217" s="640"/>
      <c r="N217" s="640"/>
      <c r="O217" s="640"/>
      <c r="P217" s="641"/>
      <c r="Q217" s="642" t="s">
        <v>226</v>
      </c>
      <c r="R217" s="643"/>
    </row>
    <row r="218" spans="1:22" x14ac:dyDescent="0.25">
      <c r="A218" s="644" t="s">
        <v>228</v>
      </c>
      <c r="B218" s="645"/>
      <c r="C218" s="646"/>
      <c r="D218" s="646"/>
      <c r="E218" s="646"/>
      <c r="F218" s="646"/>
      <c r="G218" s="646"/>
      <c r="H218" s="646"/>
      <c r="I218" s="646"/>
      <c r="J218" s="646"/>
      <c r="K218" s="646"/>
      <c r="L218" s="646"/>
      <c r="M218" s="646"/>
      <c r="N218" s="646"/>
      <c r="O218" s="646"/>
      <c r="P218" s="646"/>
      <c r="Q218" s="646"/>
      <c r="R218" s="647"/>
    </row>
    <row r="219" spans="1:22" x14ac:dyDescent="0.25">
      <c r="A219" s="714" t="s">
        <v>27</v>
      </c>
      <c r="B219" s="715"/>
      <c r="C219" s="655" t="s">
        <v>7</v>
      </c>
      <c r="D219" s="655"/>
      <c r="E219" s="655"/>
      <c r="F219" s="655"/>
      <c r="G219" s="655"/>
      <c r="H219" s="655"/>
      <c r="I219" s="655"/>
      <c r="J219" s="655"/>
      <c r="K219" s="655"/>
      <c r="L219" s="211" t="s">
        <v>230</v>
      </c>
      <c r="M219" s="624" t="s">
        <v>231</v>
      </c>
      <c r="N219" s="624"/>
      <c r="O219" s="624" t="s">
        <v>232</v>
      </c>
      <c r="P219" s="624"/>
      <c r="Q219" s="624"/>
      <c r="R219" s="212" t="s">
        <v>14</v>
      </c>
    </row>
    <row r="220" spans="1:22" x14ac:dyDescent="0.25">
      <c r="A220" s="627">
        <v>93568</v>
      </c>
      <c r="B220" s="628"/>
      <c r="C220" s="629" t="str">
        <f>VLOOKUP(A220,'TABELA SALARIAL'!$C$14:$L$24,2,0)</f>
        <v>ENGENHEIRO CIVIL DE OBRA SENIOR COM ENCARGOS COMPLEMENTARES</v>
      </c>
      <c r="D220" s="630"/>
      <c r="E220" s="630"/>
      <c r="F220" s="630"/>
      <c r="G220" s="630"/>
      <c r="H220" s="630"/>
      <c r="I220" s="630"/>
      <c r="J220" s="630"/>
      <c r="K220" s="628"/>
      <c r="L220" s="182" t="s">
        <v>237</v>
      </c>
      <c r="M220" s="631">
        <v>30</v>
      </c>
      <c r="N220" s="633"/>
      <c r="O220" s="631">
        <f>VLOOKUP(A220,'TABELA SALARIAL'!$C$14:$L$24,10,0)</f>
        <v>84.857272727272715</v>
      </c>
      <c r="P220" s="632"/>
      <c r="Q220" s="633"/>
      <c r="R220" s="191">
        <f>TRUNC(M220*O220,2)</f>
        <v>2545.71</v>
      </c>
    </row>
    <row r="221" spans="1:22" x14ac:dyDescent="0.25">
      <c r="A221" s="627"/>
      <c r="B221" s="628"/>
      <c r="C221" s="629"/>
      <c r="D221" s="630"/>
      <c r="E221" s="630"/>
      <c r="F221" s="630"/>
      <c r="G221" s="630"/>
      <c r="H221" s="630"/>
      <c r="I221" s="630"/>
      <c r="J221" s="630"/>
      <c r="K221" s="628"/>
      <c r="L221" s="182"/>
      <c r="M221" s="631"/>
      <c r="N221" s="633"/>
      <c r="O221" s="631"/>
      <c r="P221" s="632"/>
      <c r="Q221" s="633"/>
      <c r="R221" s="191"/>
    </row>
    <row r="222" spans="1:22" x14ac:dyDescent="0.25">
      <c r="A222" s="627"/>
      <c r="B222" s="628"/>
      <c r="C222" s="629"/>
      <c r="D222" s="630"/>
      <c r="E222" s="630"/>
      <c r="F222" s="630"/>
      <c r="G222" s="630"/>
      <c r="H222" s="630"/>
      <c r="I222" s="630"/>
      <c r="J222" s="630"/>
      <c r="K222" s="628"/>
      <c r="L222" s="182"/>
      <c r="M222" s="635"/>
      <c r="N222" s="636"/>
      <c r="O222" s="710" t="s">
        <v>238</v>
      </c>
      <c r="P222" s="711"/>
      <c r="Q222" s="712"/>
      <c r="R222" s="213">
        <f>SUBTOTAL(9,R220:R221)</f>
        <v>2545.71</v>
      </c>
      <c r="T222" s="481" t="e">
        <f>R222*#REF!</f>
        <v>#REF!</v>
      </c>
      <c r="U222" s="482" t="e">
        <f>T222/16</f>
        <v>#REF!</v>
      </c>
    </row>
    <row r="223" spans="1:22" x14ac:dyDescent="0.25">
      <c r="A223" s="656" t="s">
        <v>239</v>
      </c>
      <c r="B223" s="657"/>
      <c r="C223" s="657"/>
      <c r="D223" s="657"/>
      <c r="E223" s="657"/>
      <c r="F223" s="657"/>
      <c r="G223" s="657"/>
      <c r="H223" s="657"/>
      <c r="I223" s="657"/>
      <c r="J223" s="657"/>
      <c r="K223" s="657"/>
      <c r="L223" s="657"/>
      <c r="M223" s="657"/>
      <c r="N223" s="657"/>
      <c r="O223" s="657"/>
      <c r="P223" s="657"/>
      <c r="Q223" s="657"/>
      <c r="R223" s="658"/>
      <c r="T223" s="481"/>
    </row>
    <row r="224" spans="1:22" x14ac:dyDescent="0.25">
      <c r="A224" s="644" t="s">
        <v>27</v>
      </c>
      <c r="B224" s="645"/>
      <c r="C224" s="655" t="s">
        <v>7</v>
      </c>
      <c r="D224" s="655"/>
      <c r="E224" s="655"/>
      <c r="F224" s="655"/>
      <c r="G224" s="655"/>
      <c r="H224" s="655"/>
      <c r="I224" s="655"/>
      <c r="J224" s="655"/>
      <c r="K224" s="655"/>
      <c r="L224" s="211" t="s">
        <v>230</v>
      </c>
      <c r="M224" s="624" t="s">
        <v>231</v>
      </c>
      <c r="N224" s="624"/>
      <c r="O224" s="624" t="s">
        <v>232</v>
      </c>
      <c r="P224" s="624"/>
      <c r="Q224" s="624"/>
      <c r="R224" s="212" t="s">
        <v>14</v>
      </c>
    </row>
    <row r="225" spans="1:22" hidden="1" x14ac:dyDescent="0.25">
      <c r="A225" s="696" t="s">
        <v>264</v>
      </c>
      <c r="B225" s="697"/>
      <c r="C225" s="713" t="s">
        <v>265</v>
      </c>
      <c r="D225" s="699"/>
      <c r="E225" s="699"/>
      <c r="F225" s="699"/>
      <c r="G225" s="699"/>
      <c r="H225" s="699"/>
      <c r="I225" s="699"/>
      <c r="J225" s="699"/>
      <c r="K225" s="697"/>
      <c r="L225" s="224" t="s">
        <v>226</v>
      </c>
      <c r="M225" s="700">
        <v>80</v>
      </c>
      <c r="N225" s="701"/>
      <c r="O225" s="702">
        <v>0</v>
      </c>
      <c r="P225" s="703"/>
      <c r="Q225" s="704"/>
      <c r="R225" s="191">
        <f t="shared" ref="R225:R232" si="9">TRUNC(M225*O225,2)</f>
        <v>0</v>
      </c>
    </row>
    <row r="226" spans="1:22" hidden="1" x14ac:dyDescent="0.25">
      <c r="A226" s="696" t="s">
        <v>266</v>
      </c>
      <c r="B226" s="697"/>
      <c r="C226" s="713" t="s">
        <v>267</v>
      </c>
      <c r="D226" s="699"/>
      <c r="E226" s="699"/>
      <c r="F226" s="699"/>
      <c r="G226" s="699"/>
      <c r="H226" s="699"/>
      <c r="I226" s="699"/>
      <c r="J226" s="699"/>
      <c r="K226" s="697"/>
      <c r="L226" s="224" t="s">
        <v>226</v>
      </c>
      <c r="M226" s="700">
        <v>2</v>
      </c>
      <c r="N226" s="701"/>
      <c r="O226" s="702">
        <v>0</v>
      </c>
      <c r="P226" s="703"/>
      <c r="Q226" s="704"/>
      <c r="R226" s="191">
        <f t="shared" si="9"/>
        <v>0</v>
      </c>
    </row>
    <row r="227" spans="1:22" hidden="1" x14ac:dyDescent="0.25">
      <c r="A227" s="696" t="s">
        <v>268</v>
      </c>
      <c r="B227" s="697"/>
      <c r="C227" s="713" t="s">
        <v>269</v>
      </c>
      <c r="D227" s="699"/>
      <c r="E227" s="699"/>
      <c r="F227" s="699"/>
      <c r="G227" s="699"/>
      <c r="H227" s="699"/>
      <c r="I227" s="699"/>
      <c r="J227" s="699"/>
      <c r="K227" s="697"/>
      <c r="L227" s="224" t="s">
        <v>226</v>
      </c>
      <c r="M227" s="700">
        <v>3</v>
      </c>
      <c r="N227" s="701"/>
      <c r="O227" s="702">
        <v>0</v>
      </c>
      <c r="P227" s="703"/>
      <c r="Q227" s="704"/>
      <c r="R227" s="191">
        <f t="shared" si="9"/>
        <v>0</v>
      </c>
    </row>
    <row r="228" spans="1:22" hidden="1" x14ac:dyDescent="0.25">
      <c r="A228" s="696" t="s">
        <v>270</v>
      </c>
      <c r="B228" s="697"/>
      <c r="C228" s="713" t="s">
        <v>271</v>
      </c>
      <c r="D228" s="699"/>
      <c r="E228" s="699"/>
      <c r="F228" s="699"/>
      <c r="G228" s="699"/>
      <c r="H228" s="699"/>
      <c r="I228" s="699"/>
      <c r="J228" s="699"/>
      <c r="K228" s="697"/>
      <c r="L228" s="224" t="s">
        <v>226</v>
      </c>
      <c r="M228" s="700">
        <v>20</v>
      </c>
      <c r="N228" s="701"/>
      <c r="O228" s="702">
        <v>0</v>
      </c>
      <c r="P228" s="703"/>
      <c r="Q228" s="704"/>
      <c r="R228" s="191">
        <f t="shared" si="9"/>
        <v>0</v>
      </c>
    </row>
    <row r="229" spans="1:22" hidden="1" x14ac:dyDescent="0.25">
      <c r="A229" s="696" t="s">
        <v>272</v>
      </c>
      <c r="B229" s="697"/>
      <c r="C229" s="713" t="s">
        <v>273</v>
      </c>
      <c r="D229" s="699"/>
      <c r="E229" s="699"/>
      <c r="F229" s="699"/>
      <c r="G229" s="699"/>
      <c r="H229" s="699"/>
      <c r="I229" s="699"/>
      <c r="J229" s="699"/>
      <c r="K229" s="697"/>
      <c r="L229" s="224" t="s">
        <v>226</v>
      </c>
      <c r="M229" s="700">
        <v>2</v>
      </c>
      <c r="N229" s="701"/>
      <c r="O229" s="702">
        <v>0</v>
      </c>
      <c r="P229" s="703"/>
      <c r="Q229" s="704"/>
      <c r="R229" s="191">
        <f t="shared" si="9"/>
        <v>0</v>
      </c>
    </row>
    <row r="230" spans="1:22" hidden="1" x14ac:dyDescent="0.25">
      <c r="A230" s="696" t="s">
        <v>274</v>
      </c>
      <c r="B230" s="697"/>
      <c r="C230" s="713" t="s">
        <v>275</v>
      </c>
      <c r="D230" s="699"/>
      <c r="E230" s="699"/>
      <c r="F230" s="699"/>
      <c r="G230" s="699"/>
      <c r="H230" s="699"/>
      <c r="I230" s="699"/>
      <c r="J230" s="699"/>
      <c r="K230" s="697"/>
      <c r="L230" s="224" t="s">
        <v>226</v>
      </c>
      <c r="M230" s="700">
        <v>2</v>
      </c>
      <c r="N230" s="701"/>
      <c r="O230" s="702">
        <v>0</v>
      </c>
      <c r="P230" s="703"/>
      <c r="Q230" s="704"/>
      <c r="R230" s="191">
        <f t="shared" si="9"/>
        <v>0</v>
      </c>
    </row>
    <row r="231" spans="1:22" hidden="1" x14ac:dyDescent="0.25">
      <c r="A231" s="696" t="s">
        <v>276</v>
      </c>
      <c r="B231" s="697"/>
      <c r="C231" s="713" t="s">
        <v>277</v>
      </c>
      <c r="D231" s="699"/>
      <c r="E231" s="699"/>
      <c r="F231" s="699"/>
      <c r="G231" s="699"/>
      <c r="H231" s="699"/>
      <c r="I231" s="699"/>
      <c r="J231" s="699"/>
      <c r="K231" s="697"/>
      <c r="L231" s="224" t="s">
        <v>226</v>
      </c>
      <c r="M231" s="700">
        <v>3</v>
      </c>
      <c r="N231" s="701"/>
      <c r="O231" s="702">
        <v>0</v>
      </c>
      <c r="P231" s="703"/>
      <c r="Q231" s="704"/>
      <c r="R231" s="191">
        <f t="shared" si="9"/>
        <v>0</v>
      </c>
    </row>
    <row r="232" spans="1:22" hidden="1" x14ac:dyDescent="0.25">
      <c r="A232" s="696" t="s">
        <v>278</v>
      </c>
      <c r="B232" s="697"/>
      <c r="C232" s="713" t="s">
        <v>279</v>
      </c>
      <c r="D232" s="699"/>
      <c r="E232" s="699"/>
      <c r="F232" s="699"/>
      <c r="G232" s="699"/>
      <c r="H232" s="699"/>
      <c r="I232" s="699"/>
      <c r="J232" s="699"/>
      <c r="K232" s="697"/>
      <c r="L232" s="224" t="s">
        <v>226</v>
      </c>
      <c r="M232" s="700">
        <v>2</v>
      </c>
      <c r="N232" s="701"/>
      <c r="O232" s="702">
        <v>0</v>
      </c>
      <c r="P232" s="703"/>
      <c r="Q232" s="704"/>
      <c r="R232" s="191">
        <f t="shared" si="9"/>
        <v>0</v>
      </c>
    </row>
    <row r="233" spans="1:22" x14ac:dyDescent="0.25">
      <c r="A233" s="627"/>
      <c r="B233" s="628"/>
      <c r="C233" s="629"/>
      <c r="D233" s="630"/>
      <c r="E233" s="630"/>
      <c r="F233" s="630"/>
      <c r="G233" s="630"/>
      <c r="H233" s="630"/>
      <c r="I233" s="630"/>
      <c r="J233" s="630"/>
      <c r="K233" s="628"/>
      <c r="L233" s="182"/>
      <c r="M233" s="635"/>
      <c r="N233" s="705"/>
      <c r="O233" s="651" t="s">
        <v>240</v>
      </c>
      <c r="P233" s="652"/>
      <c r="Q233" s="653"/>
      <c r="R233" s="213">
        <f>SUBTOTAL(9,R225:R232)</f>
        <v>0</v>
      </c>
    </row>
    <row r="234" spans="1:22" x14ac:dyDescent="0.25">
      <c r="A234" s="654"/>
      <c r="B234" s="659"/>
      <c r="C234" s="626"/>
      <c r="D234" s="626"/>
      <c r="E234" s="626"/>
      <c r="F234" s="626"/>
      <c r="G234" s="626"/>
      <c r="H234" s="626"/>
      <c r="I234" s="626"/>
      <c r="J234" s="626"/>
      <c r="K234" s="659"/>
      <c r="L234" s="183"/>
      <c r="M234" s="660"/>
      <c r="N234" s="661"/>
      <c r="O234" s="662"/>
      <c r="P234" s="663"/>
      <c r="Q234" s="664"/>
      <c r="R234" s="192"/>
    </row>
    <row r="235" spans="1:22" x14ac:dyDescent="0.25">
      <c r="A235" s="686" t="s">
        <v>241</v>
      </c>
      <c r="B235" s="687"/>
      <c r="C235" s="687"/>
      <c r="D235" s="687"/>
      <c r="E235" s="687"/>
      <c r="F235" s="687"/>
      <c r="G235" s="687"/>
      <c r="H235" s="687"/>
      <c r="I235" s="687"/>
      <c r="J235" s="687"/>
      <c r="K235" s="687"/>
      <c r="L235" s="688"/>
      <c r="M235" s="688"/>
      <c r="N235" s="688"/>
      <c r="O235" s="688"/>
      <c r="P235" s="688"/>
      <c r="Q235" s="688"/>
      <c r="R235" s="193">
        <f>SUBTOTAL(9,R220:R234)</f>
        <v>2545.71</v>
      </c>
      <c r="U235" s="349">
        <f>R235/SUM(M220:N221)</f>
        <v>84.856999999999999</v>
      </c>
    </row>
    <row r="236" spans="1:22" x14ac:dyDescent="0.25">
      <c r="A236" s="195" t="s">
        <v>242</v>
      </c>
      <c r="B236" s="172"/>
      <c r="C236" s="173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1"/>
      <c r="P236" s="171"/>
      <c r="Q236" s="171"/>
      <c r="R236" s="194"/>
    </row>
    <row r="237" spans="1:22" x14ac:dyDescent="0.25">
      <c r="A237" s="219" t="s">
        <v>287</v>
      </c>
      <c r="B237" s="186"/>
      <c r="C237" s="187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91"/>
      <c r="P237" s="91"/>
      <c r="Q237" s="91"/>
      <c r="R237" s="217"/>
    </row>
    <row r="238" spans="1:22" x14ac:dyDescent="0.25">
      <c r="A238" s="219" t="s">
        <v>281</v>
      </c>
      <c r="B238" s="186"/>
      <c r="C238" s="187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91"/>
      <c r="P238" s="91"/>
      <c r="Q238" s="91"/>
      <c r="R238" s="217"/>
    </row>
    <row r="239" spans="1:22" x14ac:dyDescent="0.25">
      <c r="A239" s="220"/>
      <c r="B239" s="198"/>
      <c r="C239" s="199"/>
      <c r="D239" s="200"/>
      <c r="E239" s="200"/>
      <c r="F239" s="201"/>
      <c r="G239" s="199"/>
      <c r="H239" s="201"/>
      <c r="I239" s="201"/>
      <c r="J239" s="198"/>
      <c r="K239" s="199"/>
      <c r="L239" s="201" t="s">
        <v>246</v>
      </c>
      <c r="M239" s="198"/>
      <c r="N239" s="198"/>
      <c r="O239" s="202"/>
      <c r="P239" s="202"/>
      <c r="Q239" s="202"/>
      <c r="R239" s="203"/>
    </row>
    <row r="240" spans="1:22" x14ac:dyDescent="0.25">
      <c r="A240" s="768" t="s">
        <v>215</v>
      </c>
      <c r="B240" s="769"/>
      <c r="C240" s="769"/>
      <c r="D240" s="769"/>
      <c r="E240" s="769"/>
      <c r="F240" s="769"/>
      <c r="G240" s="769"/>
      <c r="H240" s="769"/>
      <c r="I240" s="769"/>
      <c r="J240" s="769"/>
      <c r="K240" s="769"/>
      <c r="L240" s="769"/>
      <c r="M240" s="769"/>
      <c r="N240" s="769"/>
      <c r="O240" s="769"/>
      <c r="P240" s="769"/>
      <c r="Q240" s="769"/>
      <c r="R240" s="770"/>
      <c r="U240" s="221" t="s">
        <v>216</v>
      </c>
      <c r="V240" s="221"/>
    </row>
    <row r="241" spans="1:22" x14ac:dyDescent="0.25">
      <c r="A241" s="771"/>
      <c r="B241" s="772"/>
      <c r="C241" s="773"/>
      <c r="D241" s="773"/>
      <c r="E241" s="773"/>
      <c r="F241" s="773"/>
      <c r="G241" s="773"/>
      <c r="H241" s="773"/>
      <c r="I241" s="773"/>
      <c r="J241" s="773"/>
      <c r="K241" s="773"/>
      <c r="L241" s="773"/>
      <c r="M241" s="773"/>
      <c r="N241" s="773"/>
      <c r="O241" s="773"/>
      <c r="P241" s="773"/>
      <c r="Q241" s="773"/>
      <c r="R241" s="774"/>
      <c r="U241" s="222" t="s">
        <v>218</v>
      </c>
      <c r="V241" s="222"/>
    </row>
    <row r="242" spans="1:22" x14ac:dyDescent="0.25">
      <c r="A242" s="188" t="s">
        <v>6</v>
      </c>
      <c r="B242" s="180" t="str">
        <f>ESCOPO!A26</f>
        <v>3.1.1</v>
      </c>
      <c r="C242" s="671" t="s">
        <v>288</v>
      </c>
      <c r="D242" s="672"/>
      <c r="E242" s="673"/>
      <c r="F242" s="671" t="s">
        <v>221</v>
      </c>
      <c r="G242" s="672"/>
      <c r="H242" s="672"/>
      <c r="I242" s="749" t="e">
        <f>VLOOKUP(C242,ESCOPO!C:D,2,0)</f>
        <v>#N/A</v>
      </c>
      <c r="J242" s="749"/>
      <c r="K242" s="749"/>
      <c r="L242" s="749"/>
      <c r="M242" s="749"/>
      <c r="N242" s="749"/>
      <c r="O242" s="749"/>
      <c r="P242" s="749"/>
      <c r="Q242" s="749"/>
      <c r="R242" s="750"/>
      <c r="U242" s="223" t="s">
        <v>222</v>
      </c>
      <c r="V242" s="223"/>
    </row>
    <row r="243" spans="1:22" x14ac:dyDescent="0.25">
      <c r="A243" s="676" t="s">
        <v>224</v>
      </c>
      <c r="B243" s="677"/>
      <c r="C243" s="678" t="s">
        <v>7</v>
      </c>
      <c r="D243" s="679"/>
      <c r="E243" s="679"/>
      <c r="F243" s="679"/>
      <c r="G243" s="679"/>
      <c r="H243" s="679"/>
      <c r="I243" s="679"/>
      <c r="J243" s="679"/>
      <c r="K243" s="679"/>
      <c r="L243" s="679"/>
      <c r="M243" s="679"/>
      <c r="N243" s="679"/>
      <c r="O243" s="679"/>
      <c r="P243" s="680"/>
      <c r="Q243" s="678" t="s">
        <v>29</v>
      </c>
      <c r="R243" s="681"/>
    </row>
    <row r="244" spans="1:22" x14ac:dyDescent="0.25">
      <c r="A244" s="637" t="str">
        <f>ESCOPO!C26</f>
        <v>CPU-06</v>
      </c>
      <c r="B244" s="765"/>
      <c r="C244" s="642" t="str">
        <f>ESCOPO!B26</f>
        <v>ART por valor do Contrato / Obra / Serviço até R$15.000,00</v>
      </c>
      <c r="D244" s="638"/>
      <c r="E244" s="638"/>
      <c r="F244" s="638"/>
      <c r="G244" s="638"/>
      <c r="H244" s="638"/>
      <c r="I244" s="638"/>
      <c r="J244" s="638"/>
      <c r="K244" s="638"/>
      <c r="L244" s="638"/>
      <c r="M244" s="638"/>
      <c r="N244" s="638"/>
      <c r="O244" s="638"/>
      <c r="P244" s="765"/>
      <c r="Q244" s="642" t="s">
        <v>226</v>
      </c>
      <c r="R244" s="643"/>
    </row>
    <row r="245" spans="1:22" x14ac:dyDescent="0.25">
      <c r="A245" s="644" t="s">
        <v>228</v>
      </c>
      <c r="B245" s="645"/>
      <c r="C245" s="645"/>
      <c r="D245" s="645"/>
      <c r="E245" s="645"/>
      <c r="F245" s="645"/>
      <c r="G245" s="645"/>
      <c r="H245" s="645"/>
      <c r="I245" s="645"/>
      <c r="J245" s="645"/>
      <c r="K245" s="645"/>
      <c r="L245" s="645"/>
      <c r="M245" s="645"/>
      <c r="N245" s="645"/>
      <c r="O245" s="645"/>
      <c r="P245" s="645"/>
      <c r="Q245" s="645"/>
      <c r="R245" s="751"/>
    </row>
    <row r="246" spans="1:22" x14ac:dyDescent="0.25">
      <c r="A246" s="644" t="s">
        <v>27</v>
      </c>
      <c r="B246" s="645"/>
      <c r="C246" s="748" t="s">
        <v>7</v>
      </c>
      <c r="D246" s="645"/>
      <c r="E246" s="645"/>
      <c r="F246" s="645"/>
      <c r="G246" s="645"/>
      <c r="H246" s="645"/>
      <c r="I246" s="645"/>
      <c r="J246" s="645"/>
      <c r="K246" s="752"/>
      <c r="L246" s="181" t="s">
        <v>230</v>
      </c>
      <c r="M246" s="741" t="s">
        <v>231</v>
      </c>
      <c r="N246" s="743"/>
      <c r="O246" s="741" t="s">
        <v>232</v>
      </c>
      <c r="P246" s="742"/>
      <c r="Q246" s="743"/>
      <c r="R246" s="189" t="s">
        <v>14</v>
      </c>
    </row>
    <row r="247" spans="1:22" x14ac:dyDescent="0.25">
      <c r="A247" s="648"/>
      <c r="B247" s="692"/>
      <c r="C247" s="777"/>
      <c r="D247" s="778"/>
      <c r="E247" s="778"/>
      <c r="F247" s="778"/>
      <c r="G247" s="778"/>
      <c r="H247" s="778"/>
      <c r="I247" s="778"/>
      <c r="J247" s="778"/>
      <c r="K247" s="779"/>
      <c r="L247" s="183"/>
      <c r="M247" s="780"/>
      <c r="N247" s="781"/>
      <c r="O247" s="693"/>
      <c r="P247" s="694"/>
      <c r="Q247" s="695"/>
      <c r="R247" s="190"/>
    </row>
    <row r="248" spans="1:22" x14ac:dyDescent="0.25">
      <c r="A248" s="654"/>
      <c r="B248" s="659"/>
      <c r="C248" s="625"/>
      <c r="D248" s="626"/>
      <c r="E248" s="626"/>
      <c r="F248" s="626"/>
      <c r="G248" s="626"/>
      <c r="H248" s="626"/>
      <c r="I248" s="626"/>
      <c r="J248" s="626"/>
      <c r="K248" s="626"/>
      <c r="L248" s="225"/>
      <c r="M248" s="782"/>
      <c r="N248" s="783"/>
      <c r="O248" s="710" t="s">
        <v>238</v>
      </c>
      <c r="P248" s="711"/>
      <c r="Q248" s="712"/>
      <c r="R248" s="213">
        <f>SUBTOTAL(9,R247:R247)</f>
        <v>0</v>
      </c>
    </row>
    <row r="249" spans="1:22" x14ac:dyDescent="0.25">
      <c r="A249" s="656" t="s">
        <v>239</v>
      </c>
      <c r="B249" s="657"/>
      <c r="C249" s="657"/>
      <c r="D249" s="657"/>
      <c r="E249" s="657"/>
      <c r="F249" s="657"/>
      <c r="G249" s="657"/>
      <c r="H249" s="657"/>
      <c r="I249" s="657"/>
      <c r="J249" s="657"/>
      <c r="K249" s="657"/>
      <c r="L249" s="657"/>
      <c r="M249" s="657"/>
      <c r="N249" s="657"/>
      <c r="O249" s="657"/>
      <c r="P249" s="657"/>
      <c r="Q249" s="657"/>
      <c r="R249" s="658"/>
    </row>
    <row r="250" spans="1:22" x14ac:dyDescent="0.25">
      <c r="A250" s="644" t="s">
        <v>27</v>
      </c>
      <c r="B250" s="752"/>
      <c r="C250" s="748" t="s">
        <v>7</v>
      </c>
      <c r="D250" s="645"/>
      <c r="E250" s="645"/>
      <c r="F250" s="645"/>
      <c r="G250" s="645"/>
      <c r="H250" s="645"/>
      <c r="I250" s="645"/>
      <c r="J250" s="645"/>
      <c r="K250" s="752"/>
      <c r="L250" s="211" t="s">
        <v>230</v>
      </c>
      <c r="M250" s="728" t="s">
        <v>231</v>
      </c>
      <c r="N250" s="730"/>
      <c r="O250" s="728" t="s">
        <v>232</v>
      </c>
      <c r="P250" s="729"/>
      <c r="Q250" s="730"/>
      <c r="R250" s="247" t="s">
        <v>14</v>
      </c>
    </row>
    <row r="251" spans="1:22" x14ac:dyDescent="0.25">
      <c r="A251" s="648" t="s">
        <v>288</v>
      </c>
      <c r="B251" s="692"/>
      <c r="C251" s="784" t="s">
        <v>289</v>
      </c>
      <c r="D251" s="785"/>
      <c r="E251" s="785"/>
      <c r="F251" s="785"/>
      <c r="G251" s="785"/>
      <c r="H251" s="785"/>
      <c r="I251" s="785"/>
      <c r="J251" s="785"/>
      <c r="K251" s="786"/>
      <c r="L251" s="183" t="s">
        <v>226</v>
      </c>
      <c r="M251" s="780">
        <v>1</v>
      </c>
      <c r="N251" s="781"/>
      <c r="O251" s="693">
        <v>108.39</v>
      </c>
      <c r="P251" s="694"/>
      <c r="Q251" s="695"/>
      <c r="R251" s="191">
        <f>TRUNC(M251*O251,2)</f>
        <v>108.39</v>
      </c>
    </row>
    <row r="252" spans="1:22" x14ac:dyDescent="0.25">
      <c r="A252" s="682"/>
      <c r="B252" s="683"/>
      <c r="C252" s="787"/>
      <c r="D252" s="788"/>
      <c r="E252" s="788"/>
      <c r="F252" s="788"/>
      <c r="G252" s="788"/>
      <c r="H252" s="788"/>
      <c r="I252" s="788"/>
      <c r="J252" s="788"/>
      <c r="K252" s="789"/>
      <c r="L252" s="183"/>
      <c r="M252" s="790"/>
      <c r="N252" s="791"/>
      <c r="O252" s="792"/>
      <c r="P252" s="793"/>
      <c r="Q252" s="794"/>
      <c r="R252" s="191"/>
    </row>
    <row r="253" spans="1:22" x14ac:dyDescent="0.25">
      <c r="A253" s="696"/>
      <c r="B253" s="697"/>
      <c r="C253" s="713"/>
      <c r="D253" s="775"/>
      <c r="E253" s="775"/>
      <c r="F253" s="775"/>
      <c r="G253" s="775"/>
      <c r="H253" s="775"/>
      <c r="I253" s="775"/>
      <c r="J253" s="775"/>
      <c r="K253" s="776"/>
      <c r="L253" s="182"/>
      <c r="M253" s="795"/>
      <c r="N253" s="796"/>
      <c r="O253" s="651" t="s">
        <v>240</v>
      </c>
      <c r="P253" s="652"/>
      <c r="Q253" s="653"/>
      <c r="R253" s="213">
        <f>SUBTOTAL(9,R251:R252)</f>
        <v>108.39</v>
      </c>
    </row>
    <row r="254" spans="1:22" x14ac:dyDescent="0.25">
      <c r="A254" s="696"/>
      <c r="B254" s="697"/>
      <c r="C254" s="713"/>
      <c r="D254" s="775"/>
      <c r="E254" s="775"/>
      <c r="F254" s="775"/>
      <c r="G254" s="775"/>
      <c r="H254" s="775"/>
      <c r="I254" s="775"/>
      <c r="J254" s="775"/>
      <c r="K254" s="776"/>
      <c r="L254" s="182"/>
      <c r="M254" s="795"/>
      <c r="N254" s="796"/>
      <c r="O254" s="651"/>
      <c r="P254" s="652"/>
      <c r="Q254" s="653"/>
      <c r="R254" s="216"/>
    </row>
    <row r="255" spans="1:22" x14ac:dyDescent="0.25">
      <c r="A255" s="797" t="s">
        <v>241</v>
      </c>
      <c r="B255" s="688"/>
      <c r="C255" s="688"/>
      <c r="D255" s="688"/>
      <c r="E255" s="688"/>
      <c r="F255" s="688"/>
      <c r="G255" s="688"/>
      <c r="H255" s="688"/>
      <c r="I255" s="688"/>
      <c r="J255" s="688"/>
      <c r="K255" s="688"/>
      <c r="L255" s="688"/>
      <c r="M255" s="688"/>
      <c r="N255" s="688"/>
      <c r="O255" s="688"/>
      <c r="P255" s="688"/>
      <c r="Q255" s="688"/>
      <c r="R255" s="193">
        <f>SUBTOTAL(9,R248:R254)</f>
        <v>108.39</v>
      </c>
    </row>
    <row r="256" spans="1:22" x14ac:dyDescent="0.25">
      <c r="A256" s="195" t="s">
        <v>242</v>
      </c>
      <c r="B256" s="172"/>
      <c r="C256" s="173"/>
      <c r="D256" s="172"/>
      <c r="E256" s="172"/>
      <c r="F256" s="172"/>
      <c r="G256" s="172"/>
      <c r="H256" s="172"/>
      <c r="I256" s="172"/>
      <c r="J256" s="172"/>
      <c r="K256" s="172"/>
      <c r="L256" s="172"/>
      <c r="M256" s="172"/>
      <c r="N256" s="172"/>
      <c r="O256" s="171"/>
      <c r="P256" s="171"/>
      <c r="Q256" s="171"/>
      <c r="R256" s="194"/>
    </row>
    <row r="257" spans="1:22" x14ac:dyDescent="0.25">
      <c r="A257" s="219" t="s">
        <v>361</v>
      </c>
      <c r="B257" s="186"/>
      <c r="C257" s="187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91"/>
      <c r="P257" s="91"/>
      <c r="Q257" s="91"/>
      <c r="R257" s="196"/>
    </row>
    <row r="258" spans="1:22" x14ac:dyDescent="0.25">
      <c r="A258" s="220"/>
      <c r="B258" s="198"/>
      <c r="C258" s="199"/>
      <c r="D258" s="200"/>
      <c r="E258" s="200"/>
      <c r="F258" s="201"/>
      <c r="G258" s="199"/>
      <c r="H258" s="201"/>
      <c r="I258" s="201"/>
      <c r="J258" s="198"/>
      <c r="K258" s="199"/>
      <c r="L258" s="201" t="s">
        <v>246</v>
      </c>
      <c r="M258" s="198"/>
      <c r="N258" s="198"/>
      <c r="O258" s="202"/>
      <c r="P258" s="202"/>
      <c r="Q258" s="202"/>
      <c r="R258" s="203"/>
    </row>
    <row r="259" spans="1:22" x14ac:dyDescent="0.25">
      <c r="A259" s="768" t="s">
        <v>215</v>
      </c>
      <c r="B259" s="769"/>
      <c r="C259" s="769"/>
      <c r="D259" s="769"/>
      <c r="E259" s="769"/>
      <c r="F259" s="769"/>
      <c r="G259" s="769"/>
      <c r="H259" s="769"/>
      <c r="I259" s="769"/>
      <c r="J259" s="769"/>
      <c r="K259" s="769"/>
      <c r="L259" s="769"/>
      <c r="M259" s="769"/>
      <c r="N259" s="769"/>
      <c r="O259" s="769"/>
      <c r="P259" s="769"/>
      <c r="Q259" s="769"/>
      <c r="R259" s="770"/>
      <c r="U259" s="221" t="s">
        <v>216</v>
      </c>
      <c r="V259" s="221"/>
    </row>
    <row r="260" spans="1:22" x14ac:dyDescent="0.25">
      <c r="A260" s="771"/>
      <c r="B260" s="772"/>
      <c r="C260" s="773"/>
      <c r="D260" s="773"/>
      <c r="E260" s="773"/>
      <c r="F260" s="773"/>
      <c r="G260" s="773"/>
      <c r="H260" s="773"/>
      <c r="I260" s="773"/>
      <c r="J260" s="773"/>
      <c r="K260" s="773"/>
      <c r="L260" s="773"/>
      <c r="M260" s="773"/>
      <c r="N260" s="773"/>
      <c r="O260" s="773"/>
      <c r="P260" s="773"/>
      <c r="Q260" s="773"/>
      <c r="R260" s="774"/>
      <c r="U260" s="222" t="s">
        <v>218</v>
      </c>
      <c r="V260" s="222"/>
    </row>
    <row r="261" spans="1:22" x14ac:dyDescent="0.25">
      <c r="A261" s="188" t="s">
        <v>6</v>
      </c>
      <c r="B261" s="180" t="str">
        <f>ESCOPO!A27</f>
        <v>3.1.2</v>
      </c>
      <c r="C261" s="671" t="s">
        <v>288</v>
      </c>
      <c r="D261" s="672"/>
      <c r="E261" s="673"/>
      <c r="F261" s="671" t="s">
        <v>221</v>
      </c>
      <c r="G261" s="672"/>
      <c r="H261" s="672"/>
      <c r="I261" s="749" t="e">
        <f>VLOOKUP(C261,ESCOPO!C:D,2,0)</f>
        <v>#N/A</v>
      </c>
      <c r="J261" s="749"/>
      <c r="K261" s="749"/>
      <c r="L261" s="749"/>
      <c r="M261" s="749"/>
      <c r="N261" s="749"/>
      <c r="O261" s="749"/>
      <c r="P261" s="749"/>
      <c r="Q261" s="749"/>
      <c r="R261" s="750"/>
      <c r="U261" s="223" t="s">
        <v>222</v>
      </c>
      <c r="V261" s="223"/>
    </row>
    <row r="262" spans="1:22" x14ac:dyDescent="0.25">
      <c r="A262" s="676" t="s">
        <v>224</v>
      </c>
      <c r="B262" s="677"/>
      <c r="C262" s="678" t="s">
        <v>7</v>
      </c>
      <c r="D262" s="679"/>
      <c r="E262" s="679"/>
      <c r="F262" s="679"/>
      <c r="G262" s="679"/>
      <c r="H262" s="679"/>
      <c r="I262" s="679"/>
      <c r="J262" s="679"/>
      <c r="K262" s="679"/>
      <c r="L262" s="679"/>
      <c r="M262" s="679"/>
      <c r="N262" s="679"/>
      <c r="O262" s="679"/>
      <c r="P262" s="680"/>
      <c r="Q262" s="678" t="s">
        <v>29</v>
      </c>
      <c r="R262" s="681"/>
    </row>
    <row r="263" spans="1:22" x14ac:dyDescent="0.25">
      <c r="A263" s="637" t="str">
        <f>ESCOPO!C27</f>
        <v>CPU-07</v>
      </c>
      <c r="B263" s="765"/>
      <c r="C263" s="642" t="str">
        <f>ESCOPO!B27</f>
        <v>ART por valor do Contrato / Obra / Serviço acima de R$15.000,00</v>
      </c>
      <c r="D263" s="638"/>
      <c r="E263" s="638"/>
      <c r="F263" s="638"/>
      <c r="G263" s="638"/>
      <c r="H263" s="638"/>
      <c r="I263" s="638"/>
      <c r="J263" s="638"/>
      <c r="K263" s="638"/>
      <c r="L263" s="638"/>
      <c r="M263" s="638"/>
      <c r="N263" s="638"/>
      <c r="O263" s="638"/>
      <c r="P263" s="765"/>
      <c r="Q263" s="642" t="s">
        <v>226</v>
      </c>
      <c r="R263" s="643"/>
    </row>
    <row r="264" spans="1:22" x14ac:dyDescent="0.25">
      <c r="A264" s="644" t="s">
        <v>228</v>
      </c>
      <c r="B264" s="645"/>
      <c r="C264" s="645"/>
      <c r="D264" s="645"/>
      <c r="E264" s="645"/>
      <c r="F264" s="645"/>
      <c r="G264" s="645"/>
      <c r="H264" s="645"/>
      <c r="I264" s="645"/>
      <c r="J264" s="645"/>
      <c r="K264" s="645"/>
      <c r="L264" s="645"/>
      <c r="M264" s="645"/>
      <c r="N264" s="645"/>
      <c r="O264" s="645"/>
      <c r="P264" s="645"/>
      <c r="Q264" s="645"/>
      <c r="R264" s="751"/>
    </row>
    <row r="265" spans="1:22" x14ac:dyDescent="0.25">
      <c r="A265" s="644" t="s">
        <v>27</v>
      </c>
      <c r="B265" s="645"/>
      <c r="C265" s="748" t="s">
        <v>7</v>
      </c>
      <c r="D265" s="645"/>
      <c r="E265" s="645"/>
      <c r="F265" s="645"/>
      <c r="G265" s="645"/>
      <c r="H265" s="645"/>
      <c r="I265" s="645"/>
      <c r="J265" s="645"/>
      <c r="K265" s="752"/>
      <c r="L265" s="181" t="s">
        <v>230</v>
      </c>
      <c r="M265" s="741" t="s">
        <v>231</v>
      </c>
      <c r="N265" s="743"/>
      <c r="O265" s="741" t="s">
        <v>232</v>
      </c>
      <c r="P265" s="742"/>
      <c r="Q265" s="743"/>
      <c r="R265" s="189" t="s">
        <v>14</v>
      </c>
    </row>
    <row r="266" spans="1:22" x14ac:dyDescent="0.25">
      <c r="A266" s="648"/>
      <c r="B266" s="692"/>
      <c r="C266" s="777"/>
      <c r="D266" s="778"/>
      <c r="E266" s="778"/>
      <c r="F266" s="778"/>
      <c r="G266" s="778"/>
      <c r="H266" s="778"/>
      <c r="I266" s="778"/>
      <c r="J266" s="778"/>
      <c r="K266" s="779"/>
      <c r="L266" s="183"/>
      <c r="M266" s="780"/>
      <c r="N266" s="781"/>
      <c r="O266" s="693"/>
      <c r="P266" s="694"/>
      <c r="Q266" s="695"/>
      <c r="R266" s="190"/>
    </row>
    <row r="267" spans="1:22" x14ac:dyDescent="0.25">
      <c r="A267" s="654"/>
      <c r="B267" s="659"/>
      <c r="C267" s="625"/>
      <c r="D267" s="626"/>
      <c r="E267" s="626"/>
      <c r="F267" s="626"/>
      <c r="G267" s="626"/>
      <c r="H267" s="626"/>
      <c r="I267" s="626"/>
      <c r="J267" s="626"/>
      <c r="K267" s="626"/>
      <c r="L267" s="225"/>
      <c r="M267" s="782"/>
      <c r="N267" s="783"/>
      <c r="O267" s="710" t="s">
        <v>238</v>
      </c>
      <c r="P267" s="711"/>
      <c r="Q267" s="712"/>
      <c r="R267" s="213">
        <f>SUBTOTAL(9,R266:R266)</f>
        <v>0</v>
      </c>
    </row>
    <row r="268" spans="1:22" x14ac:dyDescent="0.25">
      <c r="A268" s="656" t="s">
        <v>239</v>
      </c>
      <c r="B268" s="657"/>
      <c r="C268" s="657"/>
      <c r="D268" s="657"/>
      <c r="E268" s="657"/>
      <c r="F268" s="657"/>
      <c r="G268" s="657"/>
      <c r="H268" s="657"/>
      <c r="I268" s="657"/>
      <c r="J268" s="657"/>
      <c r="K268" s="657"/>
      <c r="L268" s="657"/>
      <c r="M268" s="657"/>
      <c r="N268" s="657"/>
      <c r="O268" s="657"/>
      <c r="P268" s="657"/>
      <c r="Q268" s="657"/>
      <c r="R268" s="658"/>
    </row>
    <row r="269" spans="1:22" x14ac:dyDescent="0.25">
      <c r="A269" s="644" t="s">
        <v>27</v>
      </c>
      <c r="B269" s="752"/>
      <c r="C269" s="748" t="s">
        <v>7</v>
      </c>
      <c r="D269" s="645"/>
      <c r="E269" s="645"/>
      <c r="F269" s="645"/>
      <c r="G269" s="645"/>
      <c r="H269" s="645"/>
      <c r="I269" s="645"/>
      <c r="J269" s="645"/>
      <c r="K269" s="752"/>
      <c r="L269" s="211" t="s">
        <v>230</v>
      </c>
      <c r="M269" s="728" t="s">
        <v>231</v>
      </c>
      <c r="N269" s="730"/>
      <c r="O269" s="728" t="s">
        <v>232</v>
      </c>
      <c r="P269" s="729"/>
      <c r="Q269" s="730"/>
      <c r="R269" s="247" t="s">
        <v>14</v>
      </c>
    </row>
    <row r="270" spans="1:22" x14ac:dyDescent="0.25">
      <c r="A270" s="648" t="s">
        <v>288</v>
      </c>
      <c r="B270" s="692"/>
      <c r="C270" s="784" t="s">
        <v>290</v>
      </c>
      <c r="D270" s="785"/>
      <c r="E270" s="785"/>
      <c r="F270" s="785"/>
      <c r="G270" s="785"/>
      <c r="H270" s="785"/>
      <c r="I270" s="785"/>
      <c r="J270" s="785"/>
      <c r="K270" s="786"/>
      <c r="L270" s="183" t="s">
        <v>226</v>
      </c>
      <c r="M270" s="780">
        <v>1</v>
      </c>
      <c r="N270" s="781"/>
      <c r="O270" s="693">
        <v>285.58999999999997</v>
      </c>
      <c r="P270" s="694"/>
      <c r="Q270" s="695"/>
      <c r="R270" s="191">
        <f>TRUNC(M270*O270,2)</f>
        <v>285.58999999999997</v>
      </c>
    </row>
    <row r="271" spans="1:22" x14ac:dyDescent="0.25">
      <c r="A271" s="682"/>
      <c r="B271" s="683"/>
      <c r="C271" s="787"/>
      <c r="D271" s="788"/>
      <c r="E271" s="788"/>
      <c r="F271" s="788"/>
      <c r="G271" s="788"/>
      <c r="H271" s="788"/>
      <c r="I271" s="788"/>
      <c r="J271" s="788"/>
      <c r="K271" s="789"/>
      <c r="L271" s="183"/>
      <c r="M271" s="790"/>
      <c r="N271" s="791"/>
      <c r="O271" s="792"/>
      <c r="P271" s="793"/>
      <c r="Q271" s="794"/>
      <c r="R271" s="191"/>
    </row>
    <row r="272" spans="1:22" x14ac:dyDescent="0.25">
      <c r="A272" s="696"/>
      <c r="B272" s="697"/>
      <c r="C272" s="713"/>
      <c r="D272" s="775"/>
      <c r="E272" s="775"/>
      <c r="F272" s="775"/>
      <c r="G272" s="775"/>
      <c r="H272" s="775"/>
      <c r="I272" s="775"/>
      <c r="J272" s="775"/>
      <c r="K272" s="776"/>
      <c r="L272" s="182"/>
      <c r="M272" s="795"/>
      <c r="N272" s="796"/>
      <c r="O272" s="651" t="s">
        <v>240</v>
      </c>
      <c r="P272" s="652"/>
      <c r="Q272" s="653"/>
      <c r="R272" s="213">
        <f>SUBTOTAL(9,R270:R271)</f>
        <v>285.58999999999997</v>
      </c>
    </row>
    <row r="273" spans="1:18" x14ac:dyDescent="0.25">
      <c r="A273" s="696"/>
      <c r="B273" s="697"/>
      <c r="C273" s="713"/>
      <c r="D273" s="775"/>
      <c r="E273" s="775"/>
      <c r="F273" s="775"/>
      <c r="G273" s="775"/>
      <c r="H273" s="775"/>
      <c r="I273" s="775"/>
      <c r="J273" s="775"/>
      <c r="K273" s="776"/>
      <c r="L273" s="182"/>
      <c r="M273" s="795"/>
      <c r="N273" s="796"/>
      <c r="O273" s="651"/>
      <c r="P273" s="652"/>
      <c r="Q273" s="653"/>
      <c r="R273" s="216"/>
    </row>
    <row r="274" spans="1:18" x14ac:dyDescent="0.25">
      <c r="A274" s="797" t="s">
        <v>241</v>
      </c>
      <c r="B274" s="688"/>
      <c r="C274" s="688"/>
      <c r="D274" s="688"/>
      <c r="E274" s="688"/>
      <c r="F274" s="688"/>
      <c r="G274" s="688"/>
      <c r="H274" s="688"/>
      <c r="I274" s="688"/>
      <c r="J274" s="688"/>
      <c r="K274" s="688"/>
      <c r="L274" s="688"/>
      <c r="M274" s="688"/>
      <c r="N274" s="688"/>
      <c r="O274" s="688"/>
      <c r="P274" s="688"/>
      <c r="Q274" s="688"/>
      <c r="R274" s="193">
        <f>SUBTOTAL(9,R267:R273)</f>
        <v>285.58999999999997</v>
      </c>
    </row>
    <row r="275" spans="1:18" x14ac:dyDescent="0.25">
      <c r="A275" s="195" t="s">
        <v>242</v>
      </c>
      <c r="B275" s="172"/>
      <c r="C275" s="173"/>
      <c r="D275" s="172"/>
      <c r="E275" s="172"/>
      <c r="F275" s="172"/>
      <c r="G275" s="172"/>
      <c r="H275" s="172"/>
      <c r="I275" s="172"/>
      <c r="J275" s="172"/>
      <c r="K275" s="172"/>
      <c r="L275" s="172"/>
      <c r="M275" s="172"/>
      <c r="N275" s="172"/>
      <c r="O275" s="171"/>
      <c r="P275" s="171"/>
      <c r="Q275" s="171"/>
      <c r="R275" s="194"/>
    </row>
    <row r="276" spans="1:18" x14ac:dyDescent="0.25">
      <c r="A276" s="219" t="s">
        <v>361</v>
      </c>
      <c r="B276" s="186"/>
      <c r="C276" s="187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91"/>
      <c r="P276" s="91"/>
      <c r="Q276" s="91"/>
      <c r="R276" s="196"/>
    </row>
    <row r="277" spans="1:18" x14ac:dyDescent="0.25">
      <c r="A277" s="220"/>
      <c r="B277" s="198"/>
      <c r="C277" s="199"/>
      <c r="D277" s="200"/>
      <c r="E277" s="200"/>
      <c r="F277" s="201"/>
      <c r="G277" s="199"/>
      <c r="H277" s="201"/>
      <c r="I277" s="201"/>
      <c r="J277" s="198"/>
      <c r="K277" s="199"/>
      <c r="L277" s="201" t="s">
        <v>246</v>
      </c>
      <c r="M277" s="198"/>
      <c r="N277" s="198"/>
      <c r="O277" s="202"/>
      <c r="P277" s="202"/>
      <c r="Q277" s="202"/>
      <c r="R277" s="203"/>
    </row>
  </sheetData>
  <mergeCells count="676">
    <mergeCell ref="A263:B263"/>
    <mergeCell ref="C263:P263"/>
    <mergeCell ref="Q263:R263"/>
    <mergeCell ref="C254:K254"/>
    <mergeCell ref="M254:N254"/>
    <mergeCell ref="O254:Q254"/>
    <mergeCell ref="A255:Q255"/>
    <mergeCell ref="A259:R260"/>
    <mergeCell ref="C261:E261"/>
    <mergeCell ref="F261:H261"/>
    <mergeCell ref="I261:R261"/>
    <mergeCell ref="A262:B262"/>
    <mergeCell ref="C262:P262"/>
    <mergeCell ref="Q262:R262"/>
    <mergeCell ref="A273:B273"/>
    <mergeCell ref="C273:K273"/>
    <mergeCell ref="M273:N273"/>
    <mergeCell ref="O273:Q273"/>
    <mergeCell ref="A274:Q274"/>
    <mergeCell ref="A264:R264"/>
    <mergeCell ref="A265:B265"/>
    <mergeCell ref="C265:K265"/>
    <mergeCell ref="M265:N265"/>
    <mergeCell ref="O265:Q265"/>
    <mergeCell ref="A266:B266"/>
    <mergeCell ref="C266:K266"/>
    <mergeCell ref="M266:N266"/>
    <mergeCell ref="O266:Q266"/>
    <mergeCell ref="A267:B267"/>
    <mergeCell ref="C267:K267"/>
    <mergeCell ref="M267:N267"/>
    <mergeCell ref="O267:Q267"/>
    <mergeCell ref="A268:R268"/>
    <mergeCell ref="A269:B269"/>
    <mergeCell ref="C269:K269"/>
    <mergeCell ref="M269:N269"/>
    <mergeCell ref="O269:Q269"/>
    <mergeCell ref="A270:B270"/>
    <mergeCell ref="A251:B251"/>
    <mergeCell ref="C251:K251"/>
    <mergeCell ref="M251:N251"/>
    <mergeCell ref="O251:Q251"/>
    <mergeCell ref="A252:B252"/>
    <mergeCell ref="C252:K252"/>
    <mergeCell ref="M252:N252"/>
    <mergeCell ref="O252:Q252"/>
    <mergeCell ref="A272:B272"/>
    <mergeCell ref="C272:K272"/>
    <mergeCell ref="M272:N272"/>
    <mergeCell ref="O272:Q272"/>
    <mergeCell ref="C270:K270"/>
    <mergeCell ref="M270:N270"/>
    <mergeCell ref="O270:Q270"/>
    <mergeCell ref="A271:B271"/>
    <mergeCell ref="C271:K271"/>
    <mergeCell ref="M271:N271"/>
    <mergeCell ref="O271:Q271"/>
    <mergeCell ref="A253:B253"/>
    <mergeCell ref="C253:K253"/>
    <mergeCell ref="M253:N253"/>
    <mergeCell ref="O253:Q253"/>
    <mergeCell ref="A254:B254"/>
    <mergeCell ref="A248:B248"/>
    <mergeCell ref="C248:K248"/>
    <mergeCell ref="M248:N248"/>
    <mergeCell ref="O248:Q248"/>
    <mergeCell ref="A249:R249"/>
    <mergeCell ref="A250:B250"/>
    <mergeCell ref="C250:K250"/>
    <mergeCell ref="M250:N250"/>
    <mergeCell ref="O250:Q250"/>
    <mergeCell ref="A244:B244"/>
    <mergeCell ref="C244:P244"/>
    <mergeCell ref="Q244:R244"/>
    <mergeCell ref="A245:R245"/>
    <mergeCell ref="A246:B246"/>
    <mergeCell ref="C246:K246"/>
    <mergeCell ref="M246:N246"/>
    <mergeCell ref="O246:Q246"/>
    <mergeCell ref="A247:B247"/>
    <mergeCell ref="C247:K247"/>
    <mergeCell ref="M247:N247"/>
    <mergeCell ref="O247:Q247"/>
    <mergeCell ref="A240:R241"/>
    <mergeCell ref="C242:E242"/>
    <mergeCell ref="F242:H242"/>
    <mergeCell ref="I242:R242"/>
    <mergeCell ref="A243:B243"/>
    <mergeCell ref="C243:P243"/>
    <mergeCell ref="Q243:R243"/>
    <mergeCell ref="M118:N118"/>
    <mergeCell ref="A126:Q126"/>
    <mergeCell ref="A147:B147"/>
    <mergeCell ref="C147:K147"/>
    <mergeCell ref="M147:N147"/>
    <mergeCell ref="O147:Q147"/>
    <mergeCell ref="A148:Q148"/>
    <mergeCell ref="A144:B144"/>
    <mergeCell ref="C144:K144"/>
    <mergeCell ref="M144:N144"/>
    <mergeCell ref="O144:Q144"/>
    <mergeCell ref="A145:B145"/>
    <mergeCell ref="C145:K145"/>
    <mergeCell ref="M145:N145"/>
    <mergeCell ref="O145:Q145"/>
    <mergeCell ref="A146:B146"/>
    <mergeCell ref="C146:K146"/>
    <mergeCell ref="M146:N146"/>
    <mergeCell ref="O146:Q146"/>
    <mergeCell ref="A142:R142"/>
    <mergeCell ref="A143:B143"/>
    <mergeCell ref="C143:K143"/>
    <mergeCell ref="M143:N143"/>
    <mergeCell ref="O143:Q143"/>
    <mergeCell ref="A139:B139"/>
    <mergeCell ref="C139:K139"/>
    <mergeCell ref="M139:N139"/>
    <mergeCell ref="O139:Q139"/>
    <mergeCell ref="A140:B140"/>
    <mergeCell ref="C140:K140"/>
    <mergeCell ref="M140:N140"/>
    <mergeCell ref="O140:Q140"/>
    <mergeCell ref="A141:B141"/>
    <mergeCell ref="C141:K141"/>
    <mergeCell ref="M141:N141"/>
    <mergeCell ref="O141:Q141"/>
    <mergeCell ref="A123:B123"/>
    <mergeCell ref="C123:K123"/>
    <mergeCell ref="M123:N123"/>
    <mergeCell ref="O123:Q123"/>
    <mergeCell ref="A118:B118"/>
    <mergeCell ref="C118:K118"/>
    <mergeCell ref="A137:R137"/>
    <mergeCell ref="A138:B138"/>
    <mergeCell ref="C138:K138"/>
    <mergeCell ref="M138:N138"/>
    <mergeCell ref="C135:P135"/>
    <mergeCell ref="Q135:R135"/>
    <mergeCell ref="A136:B136"/>
    <mergeCell ref="C136:P136"/>
    <mergeCell ref="Q136:R136"/>
    <mergeCell ref="M120:N120"/>
    <mergeCell ref="O120:Q120"/>
    <mergeCell ref="A124:B124"/>
    <mergeCell ref="C124:K124"/>
    <mergeCell ref="M124:N124"/>
    <mergeCell ref="O124:Q124"/>
    <mergeCell ref="A122:B122"/>
    <mergeCell ref="C122:K122"/>
    <mergeCell ref="O119:Q119"/>
    <mergeCell ref="A84:B84"/>
    <mergeCell ref="C84:K84"/>
    <mergeCell ref="M84:N84"/>
    <mergeCell ref="O84:Q84"/>
    <mergeCell ref="A85:Q85"/>
    <mergeCell ref="A117:B117"/>
    <mergeCell ref="C117:K117"/>
    <mergeCell ref="M117:N117"/>
    <mergeCell ref="O117:Q117"/>
    <mergeCell ref="A96:B96"/>
    <mergeCell ref="C96:K96"/>
    <mergeCell ref="M96:N96"/>
    <mergeCell ref="O96:Q96"/>
    <mergeCell ref="O98:Q98"/>
    <mergeCell ref="A89:R90"/>
    <mergeCell ref="C91:E91"/>
    <mergeCell ref="F91:H91"/>
    <mergeCell ref="I91:R91"/>
    <mergeCell ref="A92:B92"/>
    <mergeCell ref="C92:P92"/>
    <mergeCell ref="Q92:R92"/>
    <mergeCell ref="A93:B93"/>
    <mergeCell ref="C93:P93"/>
    <mergeCell ref="Q93:R93"/>
    <mergeCell ref="A23:R24"/>
    <mergeCell ref="C25:E25"/>
    <mergeCell ref="F25:H25"/>
    <mergeCell ref="I25:R25"/>
    <mergeCell ref="A26:B26"/>
    <mergeCell ref="C26:P26"/>
    <mergeCell ref="Q26:R26"/>
    <mergeCell ref="A30:B30"/>
    <mergeCell ref="C30:K30"/>
    <mergeCell ref="M30:N30"/>
    <mergeCell ref="O30:Q30"/>
    <mergeCell ref="Q27:R27"/>
    <mergeCell ref="A28:R28"/>
    <mergeCell ref="M29:N29"/>
    <mergeCell ref="O29:Q29"/>
    <mergeCell ref="C38:K38"/>
    <mergeCell ref="M38:N38"/>
    <mergeCell ref="O38:Q38"/>
    <mergeCell ref="A45:R46"/>
    <mergeCell ref="C47:E47"/>
    <mergeCell ref="F47:H47"/>
    <mergeCell ref="I47:R47"/>
    <mergeCell ref="A36:B36"/>
    <mergeCell ref="C36:K36"/>
    <mergeCell ref="A40:Q40"/>
    <mergeCell ref="A39:B39"/>
    <mergeCell ref="C39:K39"/>
    <mergeCell ref="M39:N39"/>
    <mergeCell ref="O39:Q39"/>
    <mergeCell ref="A38:B38"/>
    <mergeCell ref="C16:K16"/>
    <mergeCell ref="A19:Q19"/>
    <mergeCell ref="M16:N16"/>
    <mergeCell ref="O13:Q13"/>
    <mergeCell ref="O9:Q9"/>
    <mergeCell ref="M13:N13"/>
    <mergeCell ref="A13:B13"/>
    <mergeCell ref="A11:B11"/>
    <mergeCell ref="C11:K11"/>
    <mergeCell ref="M11:N11"/>
    <mergeCell ref="C10:K10"/>
    <mergeCell ref="M10:N10"/>
    <mergeCell ref="O10:Q10"/>
    <mergeCell ref="A12:B12"/>
    <mergeCell ref="C12:K12"/>
    <mergeCell ref="M12:N12"/>
    <mergeCell ref="O12:Q12"/>
    <mergeCell ref="M18:N18"/>
    <mergeCell ref="O18:Q18"/>
    <mergeCell ref="I3:R3"/>
    <mergeCell ref="A4:B4"/>
    <mergeCell ref="C4:P4"/>
    <mergeCell ref="Q4:R4"/>
    <mergeCell ref="A5:B5"/>
    <mergeCell ref="C5:P5"/>
    <mergeCell ref="Q5:R5"/>
    <mergeCell ref="A6:R6"/>
    <mergeCell ref="A7:B7"/>
    <mergeCell ref="C7:K7"/>
    <mergeCell ref="A1:R2"/>
    <mergeCell ref="C3:E3"/>
    <mergeCell ref="F3:H3"/>
    <mergeCell ref="M8:N8"/>
    <mergeCell ref="O8:Q8"/>
    <mergeCell ref="A9:B9"/>
    <mergeCell ref="O7:Q7"/>
    <mergeCell ref="A48:B48"/>
    <mergeCell ref="C48:P48"/>
    <mergeCell ref="Q48:R48"/>
    <mergeCell ref="M7:N7"/>
    <mergeCell ref="O15:Q15"/>
    <mergeCell ref="A16:B16"/>
    <mergeCell ref="C9:K9"/>
    <mergeCell ref="A8:B8"/>
    <mergeCell ref="A14:R14"/>
    <mergeCell ref="A15:B15"/>
    <mergeCell ref="C15:K15"/>
    <mergeCell ref="M15:N15"/>
    <mergeCell ref="C13:K13"/>
    <mergeCell ref="C8:K8"/>
    <mergeCell ref="M9:N9"/>
    <mergeCell ref="O16:Q16"/>
    <mergeCell ref="A10:B10"/>
    <mergeCell ref="M31:N31"/>
    <mergeCell ref="O31:Q31"/>
    <mergeCell ref="A37:B37"/>
    <mergeCell ref="A27:B27"/>
    <mergeCell ref="M36:N36"/>
    <mergeCell ref="O36:Q36"/>
    <mergeCell ref="A35:R35"/>
    <mergeCell ref="A31:B31"/>
    <mergeCell ref="C31:K31"/>
    <mergeCell ref="M37:N37"/>
    <mergeCell ref="O37:Q37"/>
    <mergeCell ref="C37:K37"/>
    <mergeCell ref="C27:P27"/>
    <mergeCell ref="A34:B34"/>
    <mergeCell ref="C34:K34"/>
    <mergeCell ref="M34:N34"/>
    <mergeCell ref="O34:Q34"/>
    <mergeCell ref="A29:B29"/>
    <mergeCell ref="C29:K29"/>
    <mergeCell ref="A158:B158"/>
    <mergeCell ref="C158:P158"/>
    <mergeCell ref="Q158:R158"/>
    <mergeCell ref="I157:R157"/>
    <mergeCell ref="M57:N57"/>
    <mergeCell ref="O57:Q57"/>
    <mergeCell ref="A58:R58"/>
    <mergeCell ref="A59:B59"/>
    <mergeCell ref="C59:K59"/>
    <mergeCell ref="M83:N83"/>
    <mergeCell ref="O83:Q83"/>
    <mergeCell ref="A78:B78"/>
    <mergeCell ref="C78:K78"/>
    <mergeCell ref="C81:K81"/>
    <mergeCell ref="M81:N81"/>
    <mergeCell ref="O81:Q81"/>
    <mergeCell ref="O75:Q75"/>
    <mergeCell ref="A76:B76"/>
    <mergeCell ref="C76:K76"/>
    <mergeCell ref="M76:N76"/>
    <mergeCell ref="O76:Q76"/>
    <mergeCell ref="A77:B77"/>
    <mergeCell ref="C77:K77"/>
    <mergeCell ref="M77:N77"/>
    <mergeCell ref="A155:R156"/>
    <mergeCell ref="C157:E157"/>
    <mergeCell ref="F157:H157"/>
    <mergeCell ref="M78:N78"/>
    <mergeCell ref="O78:Q78"/>
    <mergeCell ref="A79:B79"/>
    <mergeCell ref="A52:B52"/>
    <mergeCell ref="C52:K52"/>
    <mergeCell ref="M52:N52"/>
    <mergeCell ref="O52:Q52"/>
    <mergeCell ref="A56:B56"/>
    <mergeCell ref="C56:K56"/>
    <mergeCell ref="M56:N56"/>
    <mergeCell ref="O56:Q56"/>
    <mergeCell ref="A53:B53"/>
    <mergeCell ref="C53:K53"/>
    <mergeCell ref="M53:N53"/>
    <mergeCell ref="O77:Q77"/>
    <mergeCell ref="O138:Q138"/>
    <mergeCell ref="A132:R133"/>
    <mergeCell ref="C134:E134"/>
    <mergeCell ref="F134:H134"/>
    <mergeCell ref="I134:R134"/>
    <mergeCell ref="A135:B135"/>
    <mergeCell ref="A165:R165"/>
    <mergeCell ref="A166:B166"/>
    <mergeCell ref="C166:K166"/>
    <mergeCell ref="M166:N166"/>
    <mergeCell ref="O166:Q166"/>
    <mergeCell ref="A57:B57"/>
    <mergeCell ref="C57:K57"/>
    <mergeCell ref="A159:B159"/>
    <mergeCell ref="C159:P159"/>
    <mergeCell ref="Q159:R159"/>
    <mergeCell ref="M59:N59"/>
    <mergeCell ref="O59:Q59"/>
    <mergeCell ref="A60:B60"/>
    <mergeCell ref="C60:K60"/>
    <mergeCell ref="M60:N60"/>
    <mergeCell ref="O60:Q60"/>
    <mergeCell ref="A61:B61"/>
    <mergeCell ref="A83:B83"/>
    <mergeCell ref="C83:K83"/>
    <mergeCell ref="A73:R73"/>
    <mergeCell ref="A74:B74"/>
    <mergeCell ref="C74:K74"/>
    <mergeCell ref="M74:N74"/>
    <mergeCell ref="O74:Q74"/>
    <mergeCell ref="A163:B163"/>
    <mergeCell ref="C163:K163"/>
    <mergeCell ref="M163:N163"/>
    <mergeCell ref="C169:K169"/>
    <mergeCell ref="M169:N169"/>
    <mergeCell ref="O169:Q169"/>
    <mergeCell ref="A160:R160"/>
    <mergeCell ref="A161:B161"/>
    <mergeCell ref="C161:K161"/>
    <mergeCell ref="M161:N161"/>
    <mergeCell ref="O161:Q161"/>
    <mergeCell ref="A167:B167"/>
    <mergeCell ref="C167:K167"/>
    <mergeCell ref="M167:N167"/>
    <mergeCell ref="O167:Q167"/>
    <mergeCell ref="A162:B162"/>
    <mergeCell ref="C162:K162"/>
    <mergeCell ref="M162:N162"/>
    <mergeCell ref="O162:Q162"/>
    <mergeCell ref="O163:Q163"/>
    <mergeCell ref="A164:B164"/>
    <mergeCell ref="C164:K164"/>
    <mergeCell ref="M164:N164"/>
    <mergeCell ref="O164:Q164"/>
    <mergeCell ref="M190:N190"/>
    <mergeCell ref="O190:Q190"/>
    <mergeCell ref="A184:R185"/>
    <mergeCell ref="C186:E186"/>
    <mergeCell ref="F186:H186"/>
    <mergeCell ref="I186:R186"/>
    <mergeCell ref="A187:B187"/>
    <mergeCell ref="C187:P187"/>
    <mergeCell ref="A172:B172"/>
    <mergeCell ref="C172:K172"/>
    <mergeCell ref="M172:N172"/>
    <mergeCell ref="O172:Q172"/>
    <mergeCell ref="A175:B175"/>
    <mergeCell ref="C175:K175"/>
    <mergeCell ref="M175:N175"/>
    <mergeCell ref="O175:Q175"/>
    <mergeCell ref="A176:B176"/>
    <mergeCell ref="C176:K176"/>
    <mergeCell ref="M176:N176"/>
    <mergeCell ref="O176:Q176"/>
    <mergeCell ref="A177:Q177"/>
    <mergeCell ref="A173:B173"/>
    <mergeCell ref="C173:K173"/>
    <mergeCell ref="M173:N173"/>
    <mergeCell ref="O173:Q173"/>
    <mergeCell ref="A168:B168"/>
    <mergeCell ref="C168:K168"/>
    <mergeCell ref="M168:N168"/>
    <mergeCell ref="O168:Q168"/>
    <mergeCell ref="A174:B174"/>
    <mergeCell ref="C174:K174"/>
    <mergeCell ref="M174:N174"/>
    <mergeCell ref="O174:Q174"/>
    <mergeCell ref="A169:B169"/>
    <mergeCell ref="C170:K170"/>
    <mergeCell ref="M170:N170"/>
    <mergeCell ref="O170:Q170"/>
    <mergeCell ref="A171:B171"/>
    <mergeCell ref="C171:K171"/>
    <mergeCell ref="M171:N171"/>
    <mergeCell ref="O171:Q171"/>
    <mergeCell ref="A170:B170"/>
    <mergeCell ref="Q187:R187"/>
    <mergeCell ref="A188:B188"/>
    <mergeCell ref="C188:P188"/>
    <mergeCell ref="Q188:R188"/>
    <mergeCell ref="O197:Q197"/>
    <mergeCell ref="A198:B198"/>
    <mergeCell ref="C198:K198"/>
    <mergeCell ref="M198:N198"/>
    <mergeCell ref="O198:Q198"/>
    <mergeCell ref="A193:B193"/>
    <mergeCell ref="C193:K193"/>
    <mergeCell ref="M193:N193"/>
    <mergeCell ref="O193:Q193"/>
    <mergeCell ref="A192:B192"/>
    <mergeCell ref="C192:K192"/>
    <mergeCell ref="M192:N192"/>
    <mergeCell ref="O192:Q192"/>
    <mergeCell ref="A191:B191"/>
    <mergeCell ref="C191:K191"/>
    <mergeCell ref="M191:N191"/>
    <mergeCell ref="O191:Q191"/>
    <mergeCell ref="A189:R189"/>
    <mergeCell ref="A190:B190"/>
    <mergeCell ref="C190:K190"/>
    <mergeCell ref="A201:B201"/>
    <mergeCell ref="C201:K201"/>
    <mergeCell ref="M201:N201"/>
    <mergeCell ref="O201:Q201"/>
    <mergeCell ref="A202:B202"/>
    <mergeCell ref="C202:K202"/>
    <mergeCell ref="M202:N202"/>
    <mergeCell ref="O202:Q202"/>
    <mergeCell ref="A203:B203"/>
    <mergeCell ref="C203:K203"/>
    <mergeCell ref="M203:N203"/>
    <mergeCell ref="O203:Q203"/>
    <mergeCell ref="A199:B199"/>
    <mergeCell ref="C199:K199"/>
    <mergeCell ref="M199:N199"/>
    <mergeCell ref="O199:Q199"/>
    <mergeCell ref="A200:B200"/>
    <mergeCell ref="C200:K200"/>
    <mergeCell ref="M200:N200"/>
    <mergeCell ref="O200:Q200"/>
    <mergeCell ref="A194:R194"/>
    <mergeCell ref="A195:B195"/>
    <mergeCell ref="C195:K195"/>
    <mergeCell ref="M195:N195"/>
    <mergeCell ref="O195:Q195"/>
    <mergeCell ref="A196:B196"/>
    <mergeCell ref="C196:K196"/>
    <mergeCell ref="M196:N196"/>
    <mergeCell ref="O196:Q196"/>
    <mergeCell ref="A197:B197"/>
    <mergeCell ref="C197:K197"/>
    <mergeCell ref="M197:N197"/>
    <mergeCell ref="A218:R218"/>
    <mergeCell ref="A219:B219"/>
    <mergeCell ref="C219:K219"/>
    <mergeCell ref="M219:N219"/>
    <mergeCell ref="O219:Q219"/>
    <mergeCell ref="A204:B204"/>
    <mergeCell ref="C204:K204"/>
    <mergeCell ref="M204:N204"/>
    <mergeCell ref="O204:Q204"/>
    <mergeCell ref="A205:B205"/>
    <mergeCell ref="C205:K205"/>
    <mergeCell ref="M205:N205"/>
    <mergeCell ref="O205:Q205"/>
    <mergeCell ref="A206:Q206"/>
    <mergeCell ref="A213:R214"/>
    <mergeCell ref="C215:E215"/>
    <mergeCell ref="F215:H215"/>
    <mergeCell ref="I215:R215"/>
    <mergeCell ref="A216:B216"/>
    <mergeCell ref="C216:P216"/>
    <mergeCell ref="Q216:R216"/>
    <mergeCell ref="A217:B217"/>
    <mergeCell ref="C217:P217"/>
    <mergeCell ref="Q217:R217"/>
    <mergeCell ref="A220:B220"/>
    <mergeCell ref="C220:K220"/>
    <mergeCell ref="M220:N220"/>
    <mergeCell ref="O220:Q220"/>
    <mergeCell ref="A221:B221"/>
    <mergeCell ref="C221:K221"/>
    <mergeCell ref="M221:N221"/>
    <mergeCell ref="O221:Q221"/>
    <mergeCell ref="A222:B222"/>
    <mergeCell ref="C222:K222"/>
    <mergeCell ref="M222:N222"/>
    <mergeCell ref="O222:Q222"/>
    <mergeCell ref="A234:B234"/>
    <mergeCell ref="C234:K234"/>
    <mergeCell ref="M234:N234"/>
    <mergeCell ref="O234:Q234"/>
    <mergeCell ref="A235:Q235"/>
    <mergeCell ref="A233:B233"/>
    <mergeCell ref="O228:Q228"/>
    <mergeCell ref="A229:B229"/>
    <mergeCell ref="C229:K229"/>
    <mergeCell ref="M229:N229"/>
    <mergeCell ref="O229:Q229"/>
    <mergeCell ref="A230:B230"/>
    <mergeCell ref="C230:K230"/>
    <mergeCell ref="M230:N230"/>
    <mergeCell ref="O230:Q230"/>
    <mergeCell ref="A231:B231"/>
    <mergeCell ref="C231:K231"/>
    <mergeCell ref="M231:N231"/>
    <mergeCell ref="O231:Q231"/>
    <mergeCell ref="A232:B232"/>
    <mergeCell ref="C232:K232"/>
    <mergeCell ref="M232:N232"/>
    <mergeCell ref="O232:Q232"/>
    <mergeCell ref="C233:K233"/>
    <mergeCell ref="M233:N233"/>
    <mergeCell ref="O233:Q233"/>
    <mergeCell ref="A223:R223"/>
    <mergeCell ref="A224:B224"/>
    <mergeCell ref="C224:K224"/>
    <mergeCell ref="M224:N224"/>
    <mergeCell ref="O224:Q224"/>
    <mergeCell ref="A225:B225"/>
    <mergeCell ref="C225:K225"/>
    <mergeCell ref="M225:N225"/>
    <mergeCell ref="O225:Q225"/>
    <mergeCell ref="A226:B226"/>
    <mergeCell ref="C226:K226"/>
    <mergeCell ref="M226:N226"/>
    <mergeCell ref="O226:Q226"/>
    <mergeCell ref="A227:B227"/>
    <mergeCell ref="C227:K227"/>
    <mergeCell ref="M227:N227"/>
    <mergeCell ref="O227:Q227"/>
    <mergeCell ref="A228:B228"/>
    <mergeCell ref="C228:K228"/>
    <mergeCell ref="M228:N228"/>
    <mergeCell ref="A82:B82"/>
    <mergeCell ref="C82:K82"/>
    <mergeCell ref="M82:N82"/>
    <mergeCell ref="O82:Q82"/>
    <mergeCell ref="C61:K61"/>
    <mergeCell ref="M61:N61"/>
    <mergeCell ref="O61:Q61"/>
    <mergeCell ref="A62:B62"/>
    <mergeCell ref="C62:K62"/>
    <mergeCell ref="M62:N62"/>
    <mergeCell ref="O62:Q62"/>
    <mergeCell ref="A63:Q63"/>
    <mergeCell ref="C71:P71"/>
    <mergeCell ref="Q71:R71"/>
    <mergeCell ref="A72:B72"/>
    <mergeCell ref="C72:P72"/>
    <mergeCell ref="Q72:R72"/>
    <mergeCell ref="A68:R69"/>
    <mergeCell ref="C70:E70"/>
    <mergeCell ref="C79:K79"/>
    <mergeCell ref="M79:N79"/>
    <mergeCell ref="O79:Q79"/>
    <mergeCell ref="A80:R80"/>
    <mergeCell ref="A81:B81"/>
    <mergeCell ref="F70:H70"/>
    <mergeCell ref="I70:R70"/>
    <mergeCell ref="A75:B75"/>
    <mergeCell ref="C75:K75"/>
    <mergeCell ref="M75:N75"/>
    <mergeCell ref="O53:Q53"/>
    <mergeCell ref="A54:B54"/>
    <mergeCell ref="C54:K54"/>
    <mergeCell ref="M54:N54"/>
    <mergeCell ref="O54:Q54"/>
    <mergeCell ref="A71:B71"/>
    <mergeCell ref="A94:R94"/>
    <mergeCell ref="A95:B95"/>
    <mergeCell ref="C95:K95"/>
    <mergeCell ref="M95:N95"/>
    <mergeCell ref="O95:Q95"/>
    <mergeCell ref="A97:B97"/>
    <mergeCell ref="C97:K97"/>
    <mergeCell ref="M97:N97"/>
    <mergeCell ref="O97:Q97"/>
    <mergeCell ref="A98:B98"/>
    <mergeCell ref="C98:K98"/>
    <mergeCell ref="M98:N98"/>
    <mergeCell ref="C115:K115"/>
    <mergeCell ref="M115:N115"/>
    <mergeCell ref="O115:Q115"/>
    <mergeCell ref="A99:R99"/>
    <mergeCell ref="A100:B100"/>
    <mergeCell ref="C100:K100"/>
    <mergeCell ref="M100:N100"/>
    <mergeCell ref="O100:Q100"/>
    <mergeCell ref="A101:B101"/>
    <mergeCell ref="C101:K101"/>
    <mergeCell ref="M101:N101"/>
    <mergeCell ref="O101:Q101"/>
    <mergeCell ref="A102:B102"/>
    <mergeCell ref="C102:K102"/>
    <mergeCell ref="M102:N102"/>
    <mergeCell ref="O102:Q102"/>
    <mergeCell ref="A116:B116"/>
    <mergeCell ref="M116:N116"/>
    <mergeCell ref="O116:Q116"/>
    <mergeCell ref="A103:B103"/>
    <mergeCell ref="C103:K103"/>
    <mergeCell ref="M103:N103"/>
    <mergeCell ref="O103:Q103"/>
    <mergeCell ref="A104:Q104"/>
    <mergeCell ref="C114:K114"/>
    <mergeCell ref="M114:N114"/>
    <mergeCell ref="O114:Q114"/>
    <mergeCell ref="A115:B115"/>
    <mergeCell ref="C116:K116"/>
    <mergeCell ref="O118:Q118"/>
    <mergeCell ref="C51:K51"/>
    <mergeCell ref="M51:N51"/>
    <mergeCell ref="M122:N122"/>
    <mergeCell ref="O122:Q122"/>
    <mergeCell ref="A121:R121"/>
    <mergeCell ref="A125:B125"/>
    <mergeCell ref="C125:K125"/>
    <mergeCell ref="M125:N125"/>
    <mergeCell ref="O125:Q125"/>
    <mergeCell ref="A108:R109"/>
    <mergeCell ref="C110:E110"/>
    <mergeCell ref="F110:H110"/>
    <mergeCell ref="I110:R110"/>
    <mergeCell ref="A111:B111"/>
    <mergeCell ref="C111:P111"/>
    <mergeCell ref="Q111:R111"/>
    <mergeCell ref="A112:B112"/>
    <mergeCell ref="C112:P112"/>
    <mergeCell ref="Q112:R112"/>
    <mergeCell ref="A113:R113"/>
    <mergeCell ref="A114:B114"/>
    <mergeCell ref="A119:B119"/>
    <mergeCell ref="C119:K119"/>
    <mergeCell ref="M119:N119"/>
    <mergeCell ref="O51:Q51"/>
    <mergeCell ref="C18:K18"/>
    <mergeCell ref="A120:B120"/>
    <mergeCell ref="C120:K120"/>
    <mergeCell ref="O11:Q11"/>
    <mergeCell ref="A32:B32"/>
    <mergeCell ref="C32:K32"/>
    <mergeCell ref="M32:N32"/>
    <mergeCell ref="O32:Q32"/>
    <mergeCell ref="A55:B55"/>
    <mergeCell ref="C55:K55"/>
    <mergeCell ref="M55:N55"/>
    <mergeCell ref="O55:Q55"/>
    <mergeCell ref="A49:B49"/>
    <mergeCell ref="C49:P49"/>
    <mergeCell ref="Q49:R49"/>
    <mergeCell ref="A50:R50"/>
    <mergeCell ref="A51:B51"/>
    <mergeCell ref="M17:N17"/>
    <mergeCell ref="A17:B17"/>
    <mergeCell ref="C17:K17"/>
    <mergeCell ref="O17:Q17"/>
    <mergeCell ref="A18:B18"/>
  </mergeCells>
  <pageMargins left="0.7" right="0.7" top="0.75" bottom="0.75" header="0.3" footer="0.3"/>
  <pageSetup paperSize="9" scale="5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D6B3-BAE4-413E-A4B0-130DE8EE179B}">
  <sheetPr>
    <tabColor rgb="FFFFFF00"/>
    <pageSetUpPr fitToPage="1"/>
  </sheetPr>
  <dimension ref="A1:M31"/>
  <sheetViews>
    <sheetView zoomScaleNormal="100" workbookViewId="0">
      <selection activeCell="J31" sqref="J31"/>
    </sheetView>
  </sheetViews>
  <sheetFormatPr defaultColWidth="9.140625" defaultRowHeight="15" x14ac:dyDescent="0.25"/>
  <cols>
    <col min="1" max="1" width="12.42578125" customWidth="1"/>
    <col min="2" max="2" width="99.5703125" style="115" customWidth="1"/>
    <col min="3" max="3" width="12.7109375" style="115" customWidth="1"/>
    <col min="4" max="4" width="10.5703125" style="115" bestFit="1" customWidth="1"/>
    <col min="5" max="5" width="82.7109375" style="89" hidden="1" customWidth="1"/>
    <col min="6" max="6" width="9.5703125" style="90" hidden="1" customWidth="1"/>
    <col min="7" max="7" width="10.140625" style="90" customWidth="1"/>
    <col min="8" max="8" width="13.5703125" bestFit="1" customWidth="1"/>
    <col min="9" max="9" width="16.42578125" customWidth="1"/>
    <col min="10" max="10" width="14.42578125" bestFit="1" customWidth="1"/>
    <col min="11" max="11" width="13.42578125" customWidth="1"/>
    <col min="12" max="12" width="10.85546875" customWidth="1"/>
  </cols>
  <sheetData>
    <row r="1" spans="1:13" x14ac:dyDescent="0.25">
      <c r="A1" s="118"/>
      <c r="B1" s="296" t="s">
        <v>0</v>
      </c>
      <c r="C1" s="413" t="s">
        <v>291</v>
      </c>
      <c r="D1" s="154"/>
      <c r="E1" s="154"/>
      <c r="F1" s="130"/>
      <c r="G1" s="130"/>
      <c r="H1" s="129"/>
      <c r="I1" s="129"/>
      <c r="J1" s="131"/>
    </row>
    <row r="2" spans="1:13" x14ac:dyDescent="0.25">
      <c r="A2" s="119"/>
      <c r="B2" s="21" t="s">
        <v>1</v>
      </c>
      <c r="C2" s="414" t="s">
        <v>292</v>
      </c>
      <c r="D2" s="405"/>
      <c r="E2" s="405"/>
      <c r="F2" s="406"/>
      <c r="G2" s="406"/>
      <c r="H2" s="407"/>
      <c r="I2" s="407"/>
      <c r="J2" s="121"/>
    </row>
    <row r="3" spans="1:13" x14ac:dyDescent="0.25">
      <c r="A3" s="119"/>
      <c r="B3" s="21" t="s">
        <v>2</v>
      </c>
      <c r="C3" s="414" t="s">
        <v>220</v>
      </c>
      <c r="D3" s="493" t="s">
        <v>358</v>
      </c>
      <c r="E3" s="405"/>
      <c r="F3" s="406"/>
      <c r="G3" s="406"/>
      <c r="H3" s="407"/>
      <c r="I3" s="407"/>
      <c r="J3" s="121"/>
    </row>
    <row r="4" spans="1:13" x14ac:dyDescent="0.25">
      <c r="A4" s="119"/>
      <c r="B4" s="420" t="s">
        <v>131</v>
      </c>
      <c r="C4" s="414"/>
      <c r="D4" s="493"/>
      <c r="E4" s="405"/>
      <c r="F4" s="406"/>
      <c r="G4" s="406"/>
      <c r="H4" s="407"/>
      <c r="I4" s="407"/>
      <c r="J4" s="121"/>
    </row>
    <row r="5" spans="1:13" x14ac:dyDescent="0.25">
      <c r="A5" s="119"/>
      <c r="B5" s="420"/>
      <c r="C5" s="414"/>
      <c r="D5" s="493"/>
      <c r="E5" s="405"/>
      <c r="F5" s="406"/>
      <c r="G5" s="406"/>
      <c r="H5" s="407"/>
      <c r="I5" s="407"/>
      <c r="J5" s="121"/>
    </row>
    <row r="6" spans="1:13" x14ac:dyDescent="0.25">
      <c r="A6" s="119"/>
      <c r="B6" s="420"/>
      <c r="C6" s="415"/>
      <c r="D6" s="483"/>
      <c r="E6" s="416"/>
      <c r="F6" s="417"/>
      <c r="G6" s="417"/>
      <c r="H6" s="418"/>
      <c r="I6" s="418"/>
      <c r="J6" s="419"/>
    </row>
    <row r="7" spans="1:13" ht="33.75" customHeight="1" x14ac:dyDescent="0.25">
      <c r="A7" s="335" t="s">
        <v>19</v>
      </c>
      <c r="B7" s="932" t="str">
        <f>'TABELA SALARIAL'!A7</f>
        <v>Contratação de empresa especializada em prestação de serviços de supervisão e fiscalização de obras e serviços de engenharia para reforma predial do edifício da Justiça Federal em Janaúba-MG.</v>
      </c>
      <c r="C7" s="933"/>
      <c r="D7" s="933"/>
      <c r="E7" s="933"/>
      <c r="F7" s="933"/>
      <c r="G7" s="933"/>
      <c r="H7" s="933"/>
      <c r="I7" s="933"/>
      <c r="J7" s="934"/>
    </row>
    <row r="8" spans="1:13" ht="30" x14ac:dyDescent="0.25">
      <c r="A8" s="141" t="s">
        <v>6</v>
      </c>
      <c r="B8" s="117" t="s">
        <v>293</v>
      </c>
      <c r="C8" s="120" t="s">
        <v>52</v>
      </c>
      <c r="D8" s="120" t="s">
        <v>294</v>
      </c>
      <c r="E8" s="120" t="s">
        <v>295</v>
      </c>
      <c r="F8" s="142" t="s">
        <v>296</v>
      </c>
      <c r="G8" s="142" t="s">
        <v>297</v>
      </c>
      <c r="H8" s="120" t="s">
        <v>30</v>
      </c>
      <c r="I8" s="142" t="s">
        <v>298</v>
      </c>
      <c r="J8" s="143" t="s">
        <v>299</v>
      </c>
    </row>
    <row r="9" spans="1:13" ht="6.75" customHeight="1" x14ac:dyDescent="0.25">
      <c r="A9" s="133"/>
      <c r="B9" s="167"/>
      <c r="C9" s="155"/>
      <c r="D9" s="155"/>
      <c r="E9" s="161"/>
      <c r="F9" s="134"/>
      <c r="G9" s="134"/>
      <c r="H9" s="134"/>
      <c r="I9" s="134"/>
      <c r="J9" s="135"/>
    </row>
    <row r="10" spans="1:13" ht="15.75" x14ac:dyDescent="0.25">
      <c r="A10" s="178" t="s">
        <v>300</v>
      </c>
      <c r="B10" s="168" t="s">
        <v>135</v>
      </c>
      <c r="C10" s="156"/>
      <c r="D10" s="156"/>
      <c r="E10" s="162"/>
      <c r="F10" s="105"/>
      <c r="G10" s="126"/>
      <c r="H10" s="105"/>
      <c r="I10" s="105"/>
      <c r="J10" s="408">
        <f>SUBTOTAL(9,J11:J16)</f>
        <v>31885.440000000002</v>
      </c>
      <c r="K10" s="249"/>
    </row>
    <row r="11" spans="1:13" ht="47.25" x14ac:dyDescent="0.25">
      <c r="A11" s="179" t="s">
        <v>301</v>
      </c>
      <c r="B11" s="484" t="s">
        <v>302</v>
      </c>
      <c r="C11" s="336" t="s">
        <v>303</v>
      </c>
      <c r="D11" s="157" t="s">
        <v>220</v>
      </c>
      <c r="E11" s="519" t="s">
        <v>304</v>
      </c>
      <c r="F11" s="351" t="s">
        <v>305</v>
      </c>
      <c r="G11" s="114" t="s">
        <v>305</v>
      </c>
      <c r="H11" s="128">
        <v>6</v>
      </c>
      <c r="I11" s="124">
        <f>CPUs!R19</f>
        <v>755.44</v>
      </c>
      <c r="J11" s="409">
        <f>TRUNC((H11*I11),2)</f>
        <v>4532.6400000000003</v>
      </c>
      <c r="L11" s="379"/>
      <c r="M11" s="379"/>
    </row>
    <row r="12" spans="1:13" ht="15.75" x14ac:dyDescent="0.25">
      <c r="A12" s="179" t="s">
        <v>306</v>
      </c>
      <c r="B12" s="152" t="s">
        <v>307</v>
      </c>
      <c r="C12" s="336" t="s">
        <v>308</v>
      </c>
      <c r="D12" s="157" t="s">
        <v>220</v>
      </c>
      <c r="E12" s="520" t="s">
        <v>309</v>
      </c>
      <c r="F12" s="351" t="s">
        <v>305</v>
      </c>
      <c r="G12" s="114" t="s">
        <v>305</v>
      </c>
      <c r="H12" s="128">
        <v>6</v>
      </c>
      <c r="I12" s="124">
        <f>CPUs!R40</f>
        <v>1469.32</v>
      </c>
      <c r="J12" s="409">
        <f t="shared" ref="J12:J15" si="0">TRUNC((H12*I12),2)</f>
        <v>8815.92</v>
      </c>
      <c r="L12" s="379"/>
      <c r="M12" s="379"/>
    </row>
    <row r="13" spans="1:13" ht="15.75" x14ac:dyDescent="0.25">
      <c r="A13" s="179" t="s">
        <v>310</v>
      </c>
      <c r="B13" s="506" t="s">
        <v>311</v>
      </c>
      <c r="C13" s="336" t="s">
        <v>312</v>
      </c>
      <c r="D13" s="157" t="s">
        <v>220</v>
      </c>
      <c r="E13" s="520" t="s">
        <v>313</v>
      </c>
      <c r="F13" s="351" t="s">
        <v>305</v>
      </c>
      <c r="G13" s="114" t="s">
        <v>305</v>
      </c>
      <c r="H13" s="128">
        <v>6</v>
      </c>
      <c r="I13" s="124">
        <f>CPUs!R63</f>
        <v>1085.8700000000001</v>
      </c>
      <c r="J13" s="409">
        <f t="shared" si="0"/>
        <v>6515.22</v>
      </c>
      <c r="L13" s="379"/>
      <c r="M13" s="379"/>
    </row>
    <row r="14" spans="1:13" ht="15.75" x14ac:dyDescent="0.25">
      <c r="A14" s="179" t="s">
        <v>314</v>
      </c>
      <c r="B14" s="503" t="s">
        <v>315</v>
      </c>
      <c r="C14" s="336" t="s">
        <v>316</v>
      </c>
      <c r="D14" s="157" t="s">
        <v>220</v>
      </c>
      <c r="E14" s="521" t="s">
        <v>317</v>
      </c>
      <c r="F14" s="351" t="s">
        <v>305</v>
      </c>
      <c r="G14" s="114" t="s">
        <v>305</v>
      </c>
      <c r="H14" s="128">
        <v>6</v>
      </c>
      <c r="I14" s="124">
        <f>CPUs!R85</f>
        <v>999.52</v>
      </c>
      <c r="J14" s="409">
        <f t="shared" si="0"/>
        <v>5997.12</v>
      </c>
      <c r="L14" s="379"/>
      <c r="M14" s="379"/>
    </row>
    <row r="15" spans="1:13" ht="15.75" x14ac:dyDescent="0.25">
      <c r="A15" s="179" t="s">
        <v>318</v>
      </c>
      <c r="B15" s="458" t="s">
        <v>319</v>
      </c>
      <c r="C15" s="505" t="s">
        <v>320</v>
      </c>
      <c r="D15" s="157" t="s">
        <v>220</v>
      </c>
      <c r="E15" s="521" t="s">
        <v>317</v>
      </c>
      <c r="F15" s="351" t="s">
        <v>305</v>
      </c>
      <c r="G15" s="114" t="s">
        <v>305</v>
      </c>
      <c r="H15" s="128">
        <v>6</v>
      </c>
      <c r="I15" s="124">
        <f>CPUs!R104</f>
        <v>1004.09</v>
      </c>
      <c r="J15" s="409">
        <f t="shared" si="0"/>
        <v>6024.54</v>
      </c>
      <c r="L15" s="379"/>
      <c r="M15" s="379"/>
    </row>
    <row r="16" spans="1:13" ht="15.75" x14ac:dyDescent="0.25">
      <c r="A16" s="179"/>
      <c r="B16" s="218"/>
      <c r="C16" s="459"/>
      <c r="D16" s="271"/>
      <c r="E16" s="163"/>
      <c r="F16" s="351"/>
      <c r="G16" s="114"/>
      <c r="H16" s="128"/>
      <c r="I16" s="124"/>
      <c r="J16" s="409"/>
    </row>
    <row r="17" spans="1:12" ht="15.75" x14ac:dyDescent="0.25">
      <c r="A17" s="178" t="s">
        <v>321</v>
      </c>
      <c r="B17" s="461" t="s">
        <v>322</v>
      </c>
      <c r="C17" s="460"/>
      <c r="D17" s="462"/>
      <c r="E17" s="164"/>
      <c r="F17" s="126"/>
      <c r="G17" s="126"/>
      <c r="H17" s="126"/>
      <c r="I17" s="105"/>
      <c r="J17" s="408">
        <f>SUBTOTAL(9,J18:J23)</f>
        <v>7253.09</v>
      </c>
      <c r="K17" s="248"/>
      <c r="L17" s="279"/>
    </row>
    <row r="18" spans="1:12" ht="15.75" x14ac:dyDescent="0.25">
      <c r="A18" s="179" t="s">
        <v>323</v>
      </c>
      <c r="B18" s="218" t="s">
        <v>324</v>
      </c>
      <c r="C18" s="504" t="s">
        <v>325</v>
      </c>
      <c r="D18" s="157" t="s">
        <v>220</v>
      </c>
      <c r="E18" s="354" t="s">
        <v>326</v>
      </c>
      <c r="F18" s="149" t="s">
        <v>69</v>
      </c>
      <c r="G18" s="147" t="s">
        <v>69</v>
      </c>
      <c r="H18" s="127">
        <v>1</v>
      </c>
      <c r="I18" s="124">
        <f>CPUs!R126</f>
        <v>640.99</v>
      </c>
      <c r="J18" s="409">
        <f>TRUNC((H18*I18),2)</f>
        <v>640.99</v>
      </c>
    </row>
    <row r="19" spans="1:12" ht="15.75" x14ac:dyDescent="0.25">
      <c r="A19" s="179" t="s">
        <v>327</v>
      </c>
      <c r="B19" s="350" t="s">
        <v>328</v>
      </c>
      <c r="C19" s="504" t="s">
        <v>329</v>
      </c>
      <c r="D19" s="347" t="s">
        <v>220</v>
      </c>
      <c r="E19" s="355" t="s">
        <v>330</v>
      </c>
      <c r="F19" s="150" t="s">
        <v>331</v>
      </c>
      <c r="G19" s="147" t="s">
        <v>305</v>
      </c>
      <c r="H19" s="127">
        <v>1</v>
      </c>
      <c r="I19" s="124">
        <f>CPUs!R148</f>
        <v>502.39</v>
      </c>
      <c r="J19" s="409">
        <f>TRUNC((H19*I19),2)</f>
        <v>502.39</v>
      </c>
    </row>
    <row r="20" spans="1:12" ht="31.5" x14ac:dyDescent="0.25">
      <c r="A20" s="179" t="s">
        <v>332</v>
      </c>
      <c r="B20" s="480" t="s">
        <v>333</v>
      </c>
      <c r="C20" s="504" t="s">
        <v>334</v>
      </c>
      <c r="D20" s="347" t="s">
        <v>220</v>
      </c>
      <c r="E20" s="354" t="s">
        <v>335</v>
      </c>
      <c r="F20" s="356" t="s">
        <v>226</v>
      </c>
      <c r="G20" s="147" t="s">
        <v>336</v>
      </c>
      <c r="H20" s="128">
        <v>1</v>
      </c>
      <c r="I20" s="107">
        <f>CPUs!R177</f>
        <v>169.71</v>
      </c>
      <c r="J20" s="409">
        <f t="shared" ref="J20:J22" si="1">TRUNC((H20*I20),2)</f>
        <v>169.71</v>
      </c>
    </row>
    <row r="21" spans="1:12" ht="63" x14ac:dyDescent="0.25">
      <c r="A21" s="179" t="s">
        <v>337</v>
      </c>
      <c r="B21" s="480" t="s">
        <v>395</v>
      </c>
      <c r="C21" s="504" t="s">
        <v>338</v>
      </c>
      <c r="D21" s="347" t="s">
        <v>220</v>
      </c>
      <c r="E21" s="354" t="s">
        <v>335</v>
      </c>
      <c r="F21" s="150" t="s">
        <v>226</v>
      </c>
      <c r="G21" s="147" t="s">
        <v>305</v>
      </c>
      <c r="H21" s="128">
        <v>1</v>
      </c>
      <c r="I21" s="107">
        <f>CPUs!R206</f>
        <v>3394.29</v>
      </c>
      <c r="J21" s="409">
        <f t="shared" si="1"/>
        <v>3394.29</v>
      </c>
    </row>
    <row r="22" spans="1:12" ht="47.25" x14ac:dyDescent="0.25">
      <c r="A22" s="179" t="s">
        <v>339</v>
      </c>
      <c r="B22" s="480" t="s">
        <v>340</v>
      </c>
      <c r="C22" s="504" t="s">
        <v>341</v>
      </c>
      <c r="D22" s="347" t="s">
        <v>220</v>
      </c>
      <c r="E22" s="354" t="s">
        <v>335</v>
      </c>
      <c r="F22" s="148" t="s">
        <v>226</v>
      </c>
      <c r="G22" s="147" t="s">
        <v>305</v>
      </c>
      <c r="H22" s="128">
        <v>1</v>
      </c>
      <c r="I22" s="124">
        <f>CPUs!R235</f>
        <v>2545.71</v>
      </c>
      <c r="J22" s="409">
        <f t="shared" si="1"/>
        <v>2545.71</v>
      </c>
    </row>
    <row r="23" spans="1:12" ht="15.75" x14ac:dyDescent="0.25">
      <c r="A23" s="268"/>
      <c r="B23" s="153"/>
      <c r="C23" s="271"/>
      <c r="D23" s="271"/>
      <c r="E23" s="338"/>
      <c r="F23" s="146"/>
      <c r="G23" s="339"/>
      <c r="H23" s="339"/>
      <c r="I23" s="340"/>
      <c r="J23" s="136"/>
    </row>
    <row r="24" spans="1:12" ht="15.75" x14ac:dyDescent="0.25">
      <c r="A24" s="176" t="s">
        <v>342</v>
      </c>
      <c r="B24" s="168" t="s">
        <v>359</v>
      </c>
      <c r="C24" s="105"/>
      <c r="D24" s="105"/>
      <c r="E24" s="105"/>
      <c r="F24" s="105"/>
      <c r="G24" s="105"/>
      <c r="H24" s="105"/>
      <c r="I24" s="105"/>
      <c r="J24" s="408">
        <f>SUBTOTAL(9,J25:J28)</f>
        <v>571.17999999999995</v>
      </c>
      <c r="L24" s="482"/>
    </row>
    <row r="25" spans="1:12" ht="15.75" x14ac:dyDescent="0.25">
      <c r="A25" s="250" t="s">
        <v>343</v>
      </c>
      <c r="B25" s="251" t="s">
        <v>344</v>
      </c>
      <c r="C25" s="158"/>
      <c r="D25" s="158"/>
      <c r="E25" s="357"/>
      <c r="F25" s="144"/>
      <c r="G25" s="112"/>
      <c r="H25" s="113"/>
      <c r="I25" s="111"/>
      <c r="J25" s="410"/>
      <c r="K25" s="249">
        <f>SUM(J26:J27)</f>
        <v>571.17999999999995</v>
      </c>
    </row>
    <row r="26" spans="1:12" ht="15.75" x14ac:dyDescent="0.25">
      <c r="A26" s="177" t="s">
        <v>345</v>
      </c>
      <c r="B26" s="151" t="s">
        <v>289</v>
      </c>
      <c r="C26" s="504" t="s">
        <v>346</v>
      </c>
      <c r="D26" s="447" t="s">
        <v>288</v>
      </c>
      <c r="E26" s="358" t="s">
        <v>289</v>
      </c>
      <c r="F26" s="144" t="s">
        <v>226</v>
      </c>
      <c r="G26" s="106" t="s">
        <v>305</v>
      </c>
      <c r="H26" s="113">
        <v>0</v>
      </c>
      <c r="I26" s="107">
        <f>CPUs!R255</f>
        <v>108.39</v>
      </c>
      <c r="J26" s="411">
        <f>TRUNC((H26*I26),2)</f>
        <v>0</v>
      </c>
      <c r="K26" s="482"/>
    </row>
    <row r="27" spans="1:12" ht="15.75" x14ac:dyDescent="0.25">
      <c r="A27" s="177" t="s">
        <v>347</v>
      </c>
      <c r="B27" s="165" t="s">
        <v>290</v>
      </c>
      <c r="C27" s="504" t="s">
        <v>348</v>
      </c>
      <c r="D27" s="447" t="s">
        <v>288</v>
      </c>
      <c r="E27" s="357" t="s">
        <v>290</v>
      </c>
      <c r="F27" s="144" t="s">
        <v>226</v>
      </c>
      <c r="G27" s="106" t="s">
        <v>305</v>
      </c>
      <c r="H27" s="113">
        <v>2</v>
      </c>
      <c r="I27" s="107">
        <f>CPUs!R274</f>
        <v>285.58999999999997</v>
      </c>
      <c r="J27" s="411">
        <f>TRUNC((H27*I27),2)</f>
        <v>571.17999999999995</v>
      </c>
      <c r="K27" s="482"/>
    </row>
    <row r="28" spans="1:12" ht="15.75" x14ac:dyDescent="0.25">
      <c r="A28" s="268"/>
      <c r="B28" s="159"/>
      <c r="C28" s="271"/>
      <c r="D28" s="271"/>
      <c r="E28" s="159"/>
      <c r="F28" s="145"/>
      <c r="G28" s="125"/>
      <c r="H28" s="104"/>
      <c r="I28" s="104"/>
      <c r="J28" s="137"/>
    </row>
    <row r="29" spans="1:12" ht="15.75" x14ac:dyDescent="0.25">
      <c r="A29" s="138"/>
      <c r="B29" s="160" t="s">
        <v>349</v>
      </c>
      <c r="C29" s="160"/>
      <c r="D29" s="160"/>
      <c r="E29" s="160"/>
      <c r="F29" s="140"/>
      <c r="G29" s="140"/>
      <c r="H29" s="139"/>
      <c r="I29" s="139"/>
      <c r="J29" s="412">
        <f>SUBTOTAL(9,J10:J28)</f>
        <v>39709.710000000006</v>
      </c>
    </row>
    <row r="30" spans="1:12" x14ac:dyDescent="0.25">
      <c r="J30" s="482"/>
    </row>
    <row r="31" spans="1:12" x14ac:dyDescent="0.25">
      <c r="J31" s="482"/>
    </row>
  </sheetData>
  <mergeCells count="1">
    <mergeCell ref="B7:J7"/>
  </mergeCells>
  <pageMargins left="0.7" right="0.7" top="0.75" bottom="0.75" header="0.3" footer="0.3"/>
  <pageSetup paperSize="9" scale="46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9</vt:i4>
      </vt:variant>
    </vt:vector>
  </HeadingPairs>
  <TitlesOfParts>
    <vt:vector size="17" baseType="lpstr">
      <vt:lpstr>RESUMO</vt:lpstr>
      <vt:lpstr>PLAN ORÇAMENTARIA</vt:lpstr>
      <vt:lpstr>FATOR K</vt:lpstr>
      <vt:lpstr>ENCARGOS SOCIAIS</vt:lpstr>
      <vt:lpstr>CRONOGRAMA FÍSICO-FINANCEIRO</vt:lpstr>
      <vt:lpstr>TABELA SALARIAL</vt:lpstr>
      <vt:lpstr>CPUs</vt:lpstr>
      <vt:lpstr>ESCOPO</vt:lpstr>
      <vt:lpstr>CPUs!Area_de_impressao</vt:lpstr>
      <vt:lpstr>'CRONOGRAMA FÍSICO-FINANCEIRO'!Area_de_impressao</vt:lpstr>
      <vt:lpstr>'ENCARGOS SOCIAIS'!Area_de_impressao</vt:lpstr>
      <vt:lpstr>ESCOPO!Area_de_impressao</vt:lpstr>
      <vt:lpstr>'FATOR K'!Area_de_impressao</vt:lpstr>
      <vt:lpstr>'PLAN ORÇAMENTARIA'!Area_de_impressao</vt:lpstr>
      <vt:lpstr>RESUMO!Area_de_impressao</vt:lpstr>
      <vt:lpstr>'TABELA SALARIAL'!Area_de_impressao</vt:lpstr>
      <vt:lpstr>'PLAN ORÇAMENTARIA'!Titulos_de_impressao</vt:lpstr>
    </vt:vector>
  </TitlesOfParts>
  <Manager/>
  <Company>Infraero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i1358916</dc:creator>
  <cp:keywords/>
  <dc:description/>
  <cp:lastModifiedBy>Frederico Jose Rezende Vieira</cp:lastModifiedBy>
  <cp:revision>8</cp:revision>
  <cp:lastPrinted>2026-03-10T17:09:13Z</cp:lastPrinted>
  <dcterms:created xsi:type="dcterms:W3CDTF">2010-12-17T20:35:43Z</dcterms:created>
  <dcterms:modified xsi:type="dcterms:W3CDTF">2026-03-10T17:12:27Z</dcterms:modified>
  <cp:category/>
  <cp:contentStatus/>
</cp:coreProperties>
</file>